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 activeTab="3"/>
  </bookViews>
  <sheets>
    <sheet name="Tab 1" sheetId="1" r:id="rId1"/>
    <sheet name="Tab 2" sheetId="2" r:id="rId2"/>
    <sheet name="Q x P" sheetId="4" r:id="rId3"/>
    <sheet name="Série histórica" sheetId="5" r:id="rId4"/>
  </sheets>
  <calcPr calcId="125725"/>
</workbook>
</file>

<file path=xl/calcChain.xml><?xml version="1.0" encoding="utf-8"?>
<calcChain xmlns="http://schemas.openxmlformats.org/spreadsheetml/2006/main">
  <c r="B75" i="5"/>
  <c r="B74"/>
  <c r="B73"/>
  <c r="C69"/>
  <c r="D69"/>
  <c r="E69"/>
  <c r="F69"/>
  <c r="G69"/>
  <c r="H69"/>
  <c r="I69"/>
  <c r="J69"/>
  <c r="K69"/>
  <c r="L69"/>
  <c r="M69"/>
  <c r="C70"/>
  <c r="D70"/>
  <c r="E70"/>
  <c r="F70"/>
  <c r="G70"/>
  <c r="H70"/>
  <c r="I70"/>
  <c r="J70"/>
  <c r="K70"/>
  <c r="L70"/>
  <c r="M70"/>
  <c r="C71"/>
  <c r="D71"/>
  <c r="E71"/>
  <c r="F71"/>
  <c r="G71"/>
  <c r="H71"/>
  <c r="I71"/>
  <c r="J71"/>
  <c r="K71"/>
  <c r="L71"/>
  <c r="M71"/>
  <c r="B71"/>
  <c r="B70"/>
  <c r="B69"/>
  <c r="H3" i="2"/>
  <c r="G114"/>
  <c r="G120"/>
  <c r="K120" s="1"/>
  <c r="L120" s="1"/>
  <c r="K114"/>
  <c r="L114" s="1"/>
  <c r="I114"/>
  <c r="J114" s="1"/>
  <c r="I120"/>
  <c r="J120" s="1"/>
  <c r="H120"/>
  <c r="H114"/>
  <c r="G125"/>
  <c r="G124"/>
  <c r="K124" s="1"/>
  <c r="L124" s="1"/>
  <c r="G123"/>
  <c r="G122"/>
  <c r="K122" s="1"/>
  <c r="L122" s="1"/>
  <c r="G121"/>
  <c r="G119"/>
  <c r="G118"/>
  <c r="K118" s="1"/>
  <c r="L118" s="1"/>
  <c r="G117"/>
  <c r="G116"/>
  <c r="K116" s="1"/>
  <c r="L116" s="1"/>
  <c r="G115"/>
  <c r="G113"/>
  <c r="G112"/>
  <c r="G111"/>
  <c r="I111" s="1"/>
  <c r="J111" s="1"/>
  <c r="G110"/>
  <c r="G109"/>
  <c r="G108"/>
  <c r="G107"/>
  <c r="I107" s="1"/>
  <c r="J107" s="1"/>
  <c r="G106"/>
  <c r="G105"/>
  <c r="G104"/>
  <c r="G103"/>
  <c r="I103" s="1"/>
  <c r="J103" s="1"/>
  <c r="G102"/>
  <c r="G101"/>
  <c r="G100"/>
  <c r="G99"/>
  <c r="I99" s="1"/>
  <c r="J99" s="1"/>
  <c r="G98"/>
  <c r="G97"/>
  <c r="G96"/>
  <c r="G95"/>
  <c r="I95" s="1"/>
  <c r="J95" s="1"/>
  <c r="G94"/>
  <c r="G93"/>
  <c r="G92"/>
  <c r="G91"/>
  <c r="I91" s="1"/>
  <c r="J91" s="1"/>
  <c r="G90"/>
  <c r="G89"/>
  <c r="G88"/>
  <c r="G87"/>
  <c r="I87" s="1"/>
  <c r="J87" s="1"/>
  <c r="G86"/>
  <c r="G85"/>
  <c r="G84"/>
  <c r="G83"/>
  <c r="I83" s="1"/>
  <c r="J83" s="1"/>
  <c r="G82"/>
  <c r="G81"/>
  <c r="G80"/>
  <c r="G79"/>
  <c r="I79" s="1"/>
  <c r="J79" s="1"/>
  <c r="G78"/>
  <c r="G77"/>
  <c r="G76"/>
  <c r="G75"/>
  <c r="I75" s="1"/>
  <c r="J75" s="1"/>
  <c r="G74"/>
  <c r="G73"/>
  <c r="G72"/>
  <c r="G71"/>
  <c r="I71" s="1"/>
  <c r="J71" s="1"/>
  <c r="G70"/>
  <c r="G69"/>
  <c r="G68"/>
  <c r="G67"/>
  <c r="I67" s="1"/>
  <c r="J67" s="1"/>
  <c r="G66"/>
  <c r="G65"/>
  <c r="G64"/>
  <c r="G63"/>
  <c r="I63" s="1"/>
  <c r="J63" s="1"/>
  <c r="G62"/>
  <c r="G61"/>
  <c r="G60"/>
  <c r="G59"/>
  <c r="I59" s="1"/>
  <c r="J59" s="1"/>
  <c r="G58"/>
  <c r="G57"/>
  <c r="G56"/>
  <c r="G55"/>
  <c r="I55" s="1"/>
  <c r="J55" s="1"/>
  <c r="G54"/>
  <c r="G53"/>
  <c r="G52"/>
  <c r="G51"/>
  <c r="I51" s="1"/>
  <c r="J51" s="1"/>
  <c r="G50"/>
  <c r="G49"/>
  <c r="G48"/>
  <c r="G47"/>
  <c r="I47" s="1"/>
  <c r="J47" s="1"/>
  <c r="G46"/>
  <c r="G45"/>
  <c r="G44"/>
  <c r="G43"/>
  <c r="I43" s="1"/>
  <c r="J43" s="1"/>
  <c r="G42"/>
  <c r="G41"/>
  <c r="G40"/>
  <c r="G39"/>
  <c r="I39" s="1"/>
  <c r="J39" s="1"/>
  <c r="G38"/>
  <c r="G37"/>
  <c r="G36"/>
  <c r="G35"/>
  <c r="K35" s="1"/>
  <c r="L35" s="1"/>
  <c r="G34"/>
  <c r="G33"/>
  <c r="K33" s="1"/>
  <c r="L33" s="1"/>
  <c r="G32"/>
  <c r="G31"/>
  <c r="K31" s="1"/>
  <c r="L31" s="1"/>
  <c r="G30"/>
  <c r="G29"/>
  <c r="K29" s="1"/>
  <c r="L29" s="1"/>
  <c r="G28"/>
  <c r="G27"/>
  <c r="K27" s="1"/>
  <c r="L27" s="1"/>
  <c r="G26"/>
  <c r="G25"/>
  <c r="K25" s="1"/>
  <c r="L25" s="1"/>
  <c r="G24"/>
  <c r="G23"/>
  <c r="K23" s="1"/>
  <c r="L23" s="1"/>
  <c r="G22"/>
  <c r="G21"/>
  <c r="K21" s="1"/>
  <c r="L21" s="1"/>
  <c r="G20"/>
  <c r="G19"/>
  <c r="K19" s="1"/>
  <c r="L19" s="1"/>
  <c r="G18"/>
  <c r="H18" s="1"/>
  <c r="G17"/>
  <c r="K17" s="1"/>
  <c r="L17" s="1"/>
  <c r="G16"/>
  <c r="G15"/>
  <c r="K15" s="1"/>
  <c r="L15" s="1"/>
  <c r="G14"/>
  <c r="H14" s="1"/>
  <c r="G13"/>
  <c r="K13" s="1"/>
  <c r="L13" s="1"/>
  <c r="G12"/>
  <c r="G11"/>
  <c r="K11" s="1"/>
  <c r="L11" s="1"/>
  <c r="G10"/>
  <c r="H10" s="1"/>
  <c r="G9"/>
  <c r="K9" s="1"/>
  <c r="L9" s="1"/>
  <c r="G8"/>
  <c r="G7"/>
  <c r="K7" s="1"/>
  <c r="L7" s="1"/>
  <c r="G6"/>
  <c r="K6" s="1"/>
  <c r="L6" s="1"/>
  <c r="K8" l="1"/>
  <c r="L8" s="1"/>
  <c r="I8"/>
  <c r="J8" s="1"/>
  <c r="K12"/>
  <c r="L12" s="1"/>
  <c r="I12"/>
  <c r="J12" s="1"/>
  <c r="K16"/>
  <c r="L16" s="1"/>
  <c r="I16"/>
  <c r="J16" s="1"/>
  <c r="K20"/>
  <c r="L20" s="1"/>
  <c r="I20"/>
  <c r="J20" s="1"/>
  <c r="K22"/>
  <c r="L22" s="1"/>
  <c r="I22"/>
  <c r="J22" s="1"/>
  <c r="K24"/>
  <c r="L24" s="1"/>
  <c r="I24"/>
  <c r="J24" s="1"/>
  <c r="K26"/>
  <c r="L26" s="1"/>
  <c r="I26"/>
  <c r="J26" s="1"/>
  <c r="K28"/>
  <c r="L28" s="1"/>
  <c r="I28"/>
  <c r="J28" s="1"/>
  <c r="K30"/>
  <c r="L30" s="1"/>
  <c r="I30"/>
  <c r="J30" s="1"/>
  <c r="K32"/>
  <c r="L32" s="1"/>
  <c r="I32"/>
  <c r="J32" s="1"/>
  <c r="K34"/>
  <c r="L34" s="1"/>
  <c r="I34"/>
  <c r="J34" s="1"/>
  <c r="K36"/>
  <c r="L36" s="1"/>
  <c r="I36"/>
  <c r="J36" s="1"/>
  <c r="K38"/>
  <c r="L38" s="1"/>
  <c r="I38"/>
  <c r="J38" s="1"/>
  <c r="K40"/>
  <c r="L40" s="1"/>
  <c r="I40"/>
  <c r="J40" s="1"/>
  <c r="K42"/>
  <c r="L42" s="1"/>
  <c r="I42"/>
  <c r="J42" s="1"/>
  <c r="K44"/>
  <c r="L44" s="1"/>
  <c r="I44"/>
  <c r="J44" s="1"/>
  <c r="K46"/>
  <c r="L46" s="1"/>
  <c r="I46"/>
  <c r="J46" s="1"/>
  <c r="K48"/>
  <c r="L48" s="1"/>
  <c r="I48"/>
  <c r="J48" s="1"/>
  <c r="K50"/>
  <c r="L50" s="1"/>
  <c r="I50"/>
  <c r="J50" s="1"/>
  <c r="K52"/>
  <c r="L52" s="1"/>
  <c r="I52"/>
  <c r="J52" s="1"/>
  <c r="K54"/>
  <c r="L54" s="1"/>
  <c r="I54"/>
  <c r="J54" s="1"/>
  <c r="K56"/>
  <c r="L56" s="1"/>
  <c r="I56"/>
  <c r="J56" s="1"/>
  <c r="K58"/>
  <c r="L58" s="1"/>
  <c r="I58"/>
  <c r="J58" s="1"/>
  <c r="K60"/>
  <c r="L60" s="1"/>
  <c r="I60"/>
  <c r="J60" s="1"/>
  <c r="K62"/>
  <c r="L62" s="1"/>
  <c r="I62"/>
  <c r="J62" s="1"/>
  <c r="K64"/>
  <c r="L64" s="1"/>
  <c r="I64"/>
  <c r="J64" s="1"/>
  <c r="K66"/>
  <c r="L66" s="1"/>
  <c r="I66"/>
  <c r="J66" s="1"/>
  <c r="K68"/>
  <c r="L68" s="1"/>
  <c r="I68"/>
  <c r="J68" s="1"/>
  <c r="K70"/>
  <c r="L70" s="1"/>
  <c r="I70"/>
  <c r="J70" s="1"/>
  <c r="K72"/>
  <c r="L72" s="1"/>
  <c r="I72"/>
  <c r="J72" s="1"/>
  <c r="K74"/>
  <c r="L74" s="1"/>
  <c r="I74"/>
  <c r="J74" s="1"/>
  <c r="K76"/>
  <c r="L76" s="1"/>
  <c r="I76"/>
  <c r="J76" s="1"/>
  <c r="K78"/>
  <c r="L78" s="1"/>
  <c r="I78"/>
  <c r="J78" s="1"/>
  <c r="K80"/>
  <c r="L80" s="1"/>
  <c r="I80"/>
  <c r="J80" s="1"/>
  <c r="K82"/>
  <c r="L82" s="1"/>
  <c r="I82"/>
  <c r="J82" s="1"/>
  <c r="K84"/>
  <c r="L84" s="1"/>
  <c r="I84"/>
  <c r="J84" s="1"/>
  <c r="K86"/>
  <c r="L86" s="1"/>
  <c r="I86"/>
  <c r="J86" s="1"/>
  <c r="K88"/>
  <c r="L88" s="1"/>
  <c r="I88"/>
  <c r="J88" s="1"/>
  <c r="K90"/>
  <c r="L90" s="1"/>
  <c r="I90"/>
  <c r="J90" s="1"/>
  <c r="K92"/>
  <c r="L92" s="1"/>
  <c r="I92"/>
  <c r="J92" s="1"/>
  <c r="K94"/>
  <c r="L94" s="1"/>
  <c r="I94"/>
  <c r="J94" s="1"/>
  <c r="K96"/>
  <c r="L96" s="1"/>
  <c r="I96"/>
  <c r="J96" s="1"/>
  <c r="K98"/>
  <c r="L98" s="1"/>
  <c r="I98"/>
  <c r="J98" s="1"/>
  <c r="K100"/>
  <c r="L100" s="1"/>
  <c r="I100"/>
  <c r="J100" s="1"/>
  <c r="K102"/>
  <c r="L102" s="1"/>
  <c r="I102"/>
  <c r="J102" s="1"/>
  <c r="K104"/>
  <c r="L104" s="1"/>
  <c r="I104"/>
  <c r="J104" s="1"/>
  <c r="K106"/>
  <c r="L106" s="1"/>
  <c r="I106"/>
  <c r="J106" s="1"/>
  <c r="K108"/>
  <c r="L108" s="1"/>
  <c r="I108"/>
  <c r="J108" s="1"/>
  <c r="K110"/>
  <c r="L110" s="1"/>
  <c r="I110"/>
  <c r="J110" s="1"/>
  <c r="K112"/>
  <c r="L112" s="1"/>
  <c r="I112"/>
  <c r="J112" s="1"/>
  <c r="K115"/>
  <c r="L115" s="1"/>
  <c r="I115"/>
  <c r="J115" s="1"/>
  <c r="H115"/>
  <c r="K117"/>
  <c r="L117" s="1"/>
  <c r="I117"/>
  <c r="J117" s="1"/>
  <c r="H117"/>
  <c r="K119"/>
  <c r="L119" s="1"/>
  <c r="I119"/>
  <c r="J119" s="1"/>
  <c r="H119"/>
  <c r="H6"/>
  <c r="H8"/>
  <c r="H12"/>
  <c r="H16"/>
  <c r="H20"/>
  <c r="H22"/>
  <c r="H24"/>
  <c r="H26"/>
  <c r="H28"/>
  <c r="H30"/>
  <c r="H32"/>
  <c r="H34"/>
  <c r="H36"/>
  <c r="H40"/>
  <c r="H44"/>
  <c r="H48"/>
  <c r="H52"/>
  <c r="H56"/>
  <c r="H60"/>
  <c r="H64"/>
  <c r="H68"/>
  <c r="H72"/>
  <c r="H76"/>
  <c r="H80"/>
  <c r="H84"/>
  <c r="H88"/>
  <c r="H92"/>
  <c r="H96"/>
  <c r="H100"/>
  <c r="H104"/>
  <c r="H108"/>
  <c r="H112"/>
  <c r="H116"/>
  <c r="H124"/>
  <c r="I124"/>
  <c r="J124" s="1"/>
  <c r="I116"/>
  <c r="J116" s="1"/>
  <c r="I35"/>
  <c r="J35" s="1"/>
  <c r="I31"/>
  <c r="J31" s="1"/>
  <c r="I27"/>
  <c r="J27" s="1"/>
  <c r="I23"/>
  <c r="J23" s="1"/>
  <c r="I19"/>
  <c r="J19" s="1"/>
  <c r="I15"/>
  <c r="J15" s="1"/>
  <c r="I11"/>
  <c r="J11" s="1"/>
  <c r="I7"/>
  <c r="J7" s="1"/>
  <c r="K10"/>
  <c r="L10" s="1"/>
  <c r="L126" s="1"/>
  <c r="I10"/>
  <c r="J10" s="1"/>
  <c r="K14"/>
  <c r="L14" s="1"/>
  <c r="I14"/>
  <c r="J14" s="1"/>
  <c r="K18"/>
  <c r="L18" s="1"/>
  <c r="I18"/>
  <c r="J18" s="1"/>
  <c r="K37"/>
  <c r="L37" s="1"/>
  <c r="H37"/>
  <c r="K39"/>
  <c r="L39" s="1"/>
  <c r="H39"/>
  <c r="K41"/>
  <c r="L41" s="1"/>
  <c r="H41"/>
  <c r="K43"/>
  <c r="L43" s="1"/>
  <c r="H43"/>
  <c r="K45"/>
  <c r="L45" s="1"/>
  <c r="H45"/>
  <c r="K47"/>
  <c r="L47" s="1"/>
  <c r="H47"/>
  <c r="K49"/>
  <c r="L49" s="1"/>
  <c r="H49"/>
  <c r="K51"/>
  <c r="L51" s="1"/>
  <c r="H51"/>
  <c r="K53"/>
  <c r="L53" s="1"/>
  <c r="H53"/>
  <c r="K55"/>
  <c r="L55" s="1"/>
  <c r="H55"/>
  <c r="K57"/>
  <c r="L57" s="1"/>
  <c r="H57"/>
  <c r="K59"/>
  <c r="L59" s="1"/>
  <c r="H59"/>
  <c r="K61"/>
  <c r="L61" s="1"/>
  <c r="H61"/>
  <c r="K63"/>
  <c r="L63" s="1"/>
  <c r="H63"/>
  <c r="K65"/>
  <c r="L65" s="1"/>
  <c r="H65"/>
  <c r="K67"/>
  <c r="L67" s="1"/>
  <c r="H67"/>
  <c r="K69"/>
  <c r="L69" s="1"/>
  <c r="H69"/>
  <c r="K71"/>
  <c r="L71" s="1"/>
  <c r="H71"/>
  <c r="K73"/>
  <c r="L73" s="1"/>
  <c r="H73"/>
  <c r="K75"/>
  <c r="L75" s="1"/>
  <c r="H75"/>
  <c r="K77"/>
  <c r="L77" s="1"/>
  <c r="H77"/>
  <c r="K79"/>
  <c r="L79" s="1"/>
  <c r="H79"/>
  <c r="K81"/>
  <c r="L81" s="1"/>
  <c r="H81"/>
  <c r="K83"/>
  <c r="L83" s="1"/>
  <c r="H83"/>
  <c r="K85"/>
  <c r="L85" s="1"/>
  <c r="H85"/>
  <c r="K87"/>
  <c r="L87" s="1"/>
  <c r="H87"/>
  <c r="K89"/>
  <c r="L89" s="1"/>
  <c r="H89"/>
  <c r="K91"/>
  <c r="L91" s="1"/>
  <c r="H91"/>
  <c r="K93"/>
  <c r="L93" s="1"/>
  <c r="H93"/>
  <c r="K95"/>
  <c r="L95" s="1"/>
  <c r="H95"/>
  <c r="K97"/>
  <c r="L97" s="1"/>
  <c r="H97"/>
  <c r="K99"/>
  <c r="L99" s="1"/>
  <c r="H99"/>
  <c r="K101"/>
  <c r="L101" s="1"/>
  <c r="H101"/>
  <c r="K103"/>
  <c r="L103" s="1"/>
  <c r="H103"/>
  <c r="K105"/>
  <c r="L105" s="1"/>
  <c r="H105"/>
  <c r="K107"/>
  <c r="L107" s="1"/>
  <c r="H107"/>
  <c r="K109"/>
  <c r="L109" s="1"/>
  <c r="H109"/>
  <c r="K111"/>
  <c r="L111" s="1"/>
  <c r="H111"/>
  <c r="K113"/>
  <c r="L113" s="1"/>
  <c r="H113"/>
  <c r="K121"/>
  <c r="L121" s="1"/>
  <c r="I121"/>
  <c r="J121" s="1"/>
  <c r="H121"/>
  <c r="K123"/>
  <c r="L123" s="1"/>
  <c r="I123"/>
  <c r="J123" s="1"/>
  <c r="H123"/>
  <c r="K125"/>
  <c r="L125" s="1"/>
  <c r="I125"/>
  <c r="J125" s="1"/>
  <c r="H125"/>
  <c r="H7"/>
  <c r="H9"/>
  <c r="H11"/>
  <c r="H13"/>
  <c r="H15"/>
  <c r="H17"/>
  <c r="H19"/>
  <c r="H21"/>
  <c r="H23"/>
  <c r="H25"/>
  <c r="H27"/>
  <c r="H29"/>
  <c r="H31"/>
  <c r="H33"/>
  <c r="H35"/>
  <c r="H38"/>
  <c r="H42"/>
  <c r="H46"/>
  <c r="H50"/>
  <c r="H54"/>
  <c r="H58"/>
  <c r="H62"/>
  <c r="H66"/>
  <c r="H70"/>
  <c r="H74"/>
  <c r="H78"/>
  <c r="H82"/>
  <c r="H86"/>
  <c r="H90"/>
  <c r="H94"/>
  <c r="H98"/>
  <c r="H102"/>
  <c r="H106"/>
  <c r="H110"/>
  <c r="H118"/>
  <c r="H122"/>
  <c r="I6"/>
  <c r="J6" s="1"/>
  <c r="I122"/>
  <c r="J122" s="1"/>
  <c r="I118"/>
  <c r="J118" s="1"/>
  <c r="I113"/>
  <c r="J113" s="1"/>
  <c r="I109"/>
  <c r="J109" s="1"/>
  <c r="I105"/>
  <c r="J105" s="1"/>
  <c r="I101"/>
  <c r="J101" s="1"/>
  <c r="I97"/>
  <c r="J97" s="1"/>
  <c r="I93"/>
  <c r="J93" s="1"/>
  <c r="I89"/>
  <c r="J89" s="1"/>
  <c r="I85"/>
  <c r="J85" s="1"/>
  <c r="I81"/>
  <c r="J81" s="1"/>
  <c r="I77"/>
  <c r="J77" s="1"/>
  <c r="I73"/>
  <c r="J73" s="1"/>
  <c r="I69"/>
  <c r="J69" s="1"/>
  <c r="I65"/>
  <c r="J65" s="1"/>
  <c r="I61"/>
  <c r="J61" s="1"/>
  <c r="I57"/>
  <c r="J57" s="1"/>
  <c r="I53"/>
  <c r="J53" s="1"/>
  <c r="I49"/>
  <c r="J49" s="1"/>
  <c r="I45"/>
  <c r="J45" s="1"/>
  <c r="I41"/>
  <c r="J41" s="1"/>
  <c r="I37"/>
  <c r="J37" s="1"/>
  <c r="I33"/>
  <c r="J33" s="1"/>
  <c r="I29"/>
  <c r="J29" s="1"/>
  <c r="I25"/>
  <c r="J25" s="1"/>
  <c r="I21"/>
  <c r="J21" s="1"/>
  <c r="I17"/>
  <c r="J17" s="1"/>
  <c r="I13"/>
  <c r="J13" s="1"/>
  <c r="I9"/>
  <c r="J9" s="1"/>
  <c r="J126" s="1"/>
  <c r="L127"/>
  <c r="J127"/>
</calcChain>
</file>

<file path=xl/comments1.xml><?xml version="1.0" encoding="utf-8"?>
<comments xmlns="http://schemas.openxmlformats.org/spreadsheetml/2006/main">
  <authors>
    <author>Fernando Campos Mendonça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Probabilidade de excedência (%)
P = m/(n+1) x 100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Período de retorno (anos)
T = 1/P</t>
        </r>
      </text>
    </comment>
  </commentList>
</comments>
</file>

<file path=xl/sharedStrings.xml><?xml version="1.0" encoding="utf-8"?>
<sst xmlns="http://schemas.openxmlformats.org/spreadsheetml/2006/main" count="233" uniqueCount="63">
  <si>
    <t>Tabela 2 – Organização dos dados de vazão mínima média mensal</t>
  </si>
  <si>
    <t>Ano</t>
  </si>
  <si>
    <t>Mês</t>
  </si>
  <si>
    <r>
      <t>Qmês (m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/s)</t>
    </r>
  </si>
  <si>
    <t>m</t>
  </si>
  <si>
    <t>P</t>
  </si>
  <si>
    <t>(%)</t>
  </si>
  <si>
    <t>T</t>
  </si>
  <si>
    <t>(anos)</t>
  </si>
  <si>
    <t>Cronológica</t>
  </si>
  <si>
    <t>Decrescente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</si>
  <si>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</si>
  <si>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</si>
  <si>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</si>
  <si>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</si>
  <si>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</si>
  <si>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</si>
  <si>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</si>
  <si>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</si>
  <si>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</si>
  <si>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</si>
  <si>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</si>
  <si>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</si>
  <si>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Nome do posto: Artemis</t>
  </si>
  <si>
    <t>Código do posto: 4D-007</t>
  </si>
  <si>
    <t>Latitude: 22º41’ Sul</t>
  </si>
  <si>
    <t>Longitude: 47º47’ Oeste</t>
  </si>
  <si>
    <t>-</t>
  </si>
  <si>
    <t>105.97</t>
  </si>
  <si>
    <r>
      <t>Tabela 1 – Vazão média mensal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/s) do Rio Piracicaba</t>
    </r>
  </si>
  <si>
    <t>Qest</t>
  </si>
  <si>
    <t>Logarítimica</t>
  </si>
  <si>
    <t>Polinomial</t>
  </si>
  <si>
    <t>Desvio-padrão</t>
  </si>
  <si>
    <t>Variância</t>
  </si>
  <si>
    <t>Est - Obs</t>
  </si>
  <si>
    <r>
      <t>Qesp (L/s/Km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= </t>
    </r>
  </si>
  <si>
    <t>Área de drenagem:</t>
  </si>
  <si>
    <r>
      <t>Km</t>
    </r>
    <r>
      <rPr>
        <vertAlign val="superscript"/>
        <sz val="12"/>
        <color theme="1"/>
        <rFont val="Times New Roman"/>
        <family val="1"/>
      </rPr>
      <t>2</t>
    </r>
  </si>
  <si>
    <r>
      <t>(m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/s)</t>
    </r>
  </si>
  <si>
    <t>Município</t>
  </si>
  <si>
    <t>Prefixo</t>
  </si>
  <si>
    <t>Nome</t>
  </si>
  <si>
    <t>Latitude</t>
  </si>
  <si>
    <t>Longitude</t>
  </si>
  <si>
    <t>Área (Km²)</t>
  </si>
  <si>
    <t>Curso d'Água</t>
  </si>
  <si>
    <t>Piracicaba</t>
  </si>
  <si>
    <t>4D-007</t>
  </si>
  <si>
    <t>Artemis</t>
  </si>
  <si>
    <t>22°40'45"</t>
  </si>
  <si>
    <t>47°46'31"</t>
  </si>
  <si>
    <t>Piracicaba,r</t>
  </si>
  <si>
    <t>VAZõES MÁXIMAS MENSAIS (m³/s)</t>
  </si>
  <si>
    <t>---</t>
  </si>
  <si>
    <t>Série Histórica dos dados de Vazão (1943 até 2004)</t>
  </si>
  <si>
    <t>Máximo</t>
  </si>
  <si>
    <t>Mínimo</t>
  </si>
  <si>
    <t>Média</t>
  </si>
  <si>
    <t xml:space="preserve">Qmáx = </t>
  </si>
  <si>
    <t xml:space="preserve">Qmín = </t>
  </si>
  <si>
    <t xml:space="preserve">Qm = 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</si>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</sst>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rgb="FF00237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E7E3CE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80808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808080"/>
      </bottom>
      <diagonal/>
    </border>
    <border>
      <left/>
      <right style="medium">
        <color indexed="64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ck">
        <color auto="1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5" fillId="0" borderId="0" xfId="0" applyFont="1" applyAlignment="1"/>
    <xf numFmtId="2" fontId="2" fillId="0" borderId="1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0" fontId="2" fillId="0" borderId="12" xfId="1" applyNumberFormat="1" applyFont="1" applyBorder="1" applyAlignment="1">
      <alignment horizontal="center" vertical="top" wrapText="1"/>
    </xf>
    <xf numFmtId="10" fontId="2" fillId="0" borderId="4" xfId="1" applyNumberFormat="1" applyFont="1" applyBorder="1" applyAlignment="1">
      <alignment horizontal="center" vertical="top" wrapText="1"/>
    </xf>
    <xf numFmtId="10" fontId="2" fillId="0" borderId="3" xfId="1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8" fillId="0" borderId="0" xfId="0" applyFont="1"/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10" fontId="9" fillId="0" borderId="12" xfId="1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9" fillId="0" borderId="11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8" xfId="0" applyNumberFormat="1" applyFont="1" applyBorder="1"/>
    <xf numFmtId="0" fontId="10" fillId="0" borderId="0" xfId="0" applyFont="1" applyBorder="1" applyAlignment="1"/>
    <xf numFmtId="164" fontId="2" fillId="0" borderId="1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0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0" xfId="0" applyFill="1"/>
    <xf numFmtId="0" fontId="13" fillId="3" borderId="23" xfId="0" applyFont="1" applyFill="1" applyBorder="1" applyAlignment="1">
      <alignment horizontal="right" wrapText="1" inden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right" wrapText="1" indent="1"/>
    </xf>
    <xf numFmtId="0" fontId="13" fillId="3" borderId="27" xfId="0" applyFont="1" applyFill="1" applyBorder="1" applyAlignment="1">
      <alignment horizontal="center" wrapText="1"/>
    </xf>
    <xf numFmtId="0" fontId="17" fillId="0" borderId="0" xfId="0" applyFont="1"/>
    <xf numFmtId="0" fontId="0" fillId="2" borderId="28" xfId="0" applyFill="1" applyBorder="1"/>
    <xf numFmtId="0" fontId="14" fillId="4" borderId="0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wrapText="1"/>
    </xf>
    <xf numFmtId="0" fontId="16" fillId="3" borderId="33" xfId="0" applyFont="1" applyFill="1" applyBorder="1" applyAlignment="1">
      <alignment horizontal="center" wrapText="1"/>
    </xf>
    <xf numFmtId="0" fontId="11" fillId="0" borderId="0" xfId="0" applyFont="1" applyAlignment="1">
      <alignment horizontal="right"/>
    </xf>
    <xf numFmtId="2" fontId="0" fillId="0" borderId="0" xfId="0" applyNumberFormat="1"/>
    <xf numFmtId="2" fontId="13" fillId="3" borderId="23" xfId="0" applyNumberFormat="1" applyFont="1" applyFill="1" applyBorder="1" applyAlignment="1">
      <alignment horizontal="right" wrapText="1" indent="1"/>
    </xf>
    <xf numFmtId="2" fontId="13" fillId="3" borderId="32" xfId="0" applyNumberFormat="1" applyFont="1" applyFill="1" applyBorder="1" applyAlignment="1">
      <alignment horizontal="right" wrapText="1" indent="1"/>
    </xf>
    <xf numFmtId="2" fontId="13" fillId="3" borderId="34" xfId="0" applyNumberFormat="1" applyFont="1" applyFill="1" applyBorder="1" applyAlignment="1">
      <alignment horizontal="right" wrapText="1" indent="1"/>
    </xf>
    <xf numFmtId="2" fontId="13" fillId="3" borderId="35" xfId="0" applyNumberFormat="1" applyFont="1" applyFill="1" applyBorder="1" applyAlignment="1">
      <alignment horizontal="right" wrapText="1" indent="1"/>
    </xf>
    <xf numFmtId="0" fontId="11" fillId="0" borderId="0" xfId="0" applyFont="1" applyFill="1" applyBorder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>
        <c:manualLayout>
          <c:layoutTarget val="inner"/>
          <c:xMode val="edge"/>
          <c:yMode val="edge"/>
          <c:x val="6.3298002690036936E-2"/>
          <c:y val="8.8796769993293556E-2"/>
          <c:w val="0.81322244509153174"/>
          <c:h val="0.84265847444728115"/>
        </c:manualLayout>
      </c:layout>
      <c:scatterChart>
        <c:scatterStyle val="smoothMarker"/>
        <c:ser>
          <c:idx val="0"/>
          <c:order val="0"/>
          <c:tx>
            <c:v>Q (m3/s)</c:v>
          </c:tx>
          <c:spPr>
            <a:ln>
              <a:noFill/>
            </a:ln>
          </c:spPr>
          <c:marker>
            <c:symbol val="diamond"/>
            <c:size val="8"/>
          </c:marker>
          <c:trendline>
            <c:name>Curva Q x P</c:name>
            <c:trendlineType val="log"/>
            <c:dispRSqr val="1"/>
            <c:dispEq val="1"/>
            <c:trendlineLbl>
              <c:layout>
                <c:manualLayout>
                  <c:x val="-0.17328480108413505"/>
                  <c:y val="-0.5887381132948316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pt-BR"/>
                </a:p>
              </c:txPr>
            </c:trendlineLbl>
          </c:trendline>
          <c:xVal>
            <c:numRef>
              <c:f>'Tab 2'!$G$6:$G$125</c:f>
              <c:numCache>
                <c:formatCode>0.00%</c:formatCode>
                <c:ptCount val="120"/>
                <c:pt idx="0">
                  <c:v>8.2644628099173556E-3</c:v>
                </c:pt>
                <c:pt idx="1">
                  <c:v>1.6528925619834711E-2</c:v>
                </c:pt>
                <c:pt idx="2">
                  <c:v>2.4793388429752067E-2</c:v>
                </c:pt>
                <c:pt idx="3">
                  <c:v>3.3057851239669422E-2</c:v>
                </c:pt>
                <c:pt idx="4">
                  <c:v>4.1322314049586778E-2</c:v>
                </c:pt>
                <c:pt idx="5">
                  <c:v>4.9586776859504134E-2</c:v>
                </c:pt>
                <c:pt idx="6">
                  <c:v>5.7851239669421489E-2</c:v>
                </c:pt>
                <c:pt idx="7">
                  <c:v>6.6115702479338845E-2</c:v>
                </c:pt>
                <c:pt idx="8">
                  <c:v>7.43801652892562E-2</c:v>
                </c:pt>
                <c:pt idx="9">
                  <c:v>8.2644628099173556E-2</c:v>
                </c:pt>
                <c:pt idx="10">
                  <c:v>9.0909090909090912E-2</c:v>
                </c:pt>
                <c:pt idx="11">
                  <c:v>9.9173553719008267E-2</c:v>
                </c:pt>
                <c:pt idx="12">
                  <c:v>0.10743801652892562</c:v>
                </c:pt>
                <c:pt idx="13">
                  <c:v>0.11570247933884298</c:v>
                </c:pt>
                <c:pt idx="14">
                  <c:v>0.12396694214876033</c:v>
                </c:pt>
                <c:pt idx="15">
                  <c:v>0.13223140495867769</c:v>
                </c:pt>
                <c:pt idx="16">
                  <c:v>0.14049586776859505</c:v>
                </c:pt>
                <c:pt idx="17">
                  <c:v>0.1487603305785124</c:v>
                </c:pt>
                <c:pt idx="18">
                  <c:v>0.15702479338842976</c:v>
                </c:pt>
                <c:pt idx="19">
                  <c:v>0.16528925619834711</c:v>
                </c:pt>
                <c:pt idx="20">
                  <c:v>0.17355371900826447</c:v>
                </c:pt>
                <c:pt idx="21">
                  <c:v>0.18181818181818182</c:v>
                </c:pt>
                <c:pt idx="22">
                  <c:v>0.19008264462809918</c:v>
                </c:pt>
                <c:pt idx="23">
                  <c:v>0.19834710743801653</c:v>
                </c:pt>
                <c:pt idx="24">
                  <c:v>0.20661157024793389</c:v>
                </c:pt>
                <c:pt idx="25">
                  <c:v>0.21487603305785125</c:v>
                </c:pt>
                <c:pt idx="26">
                  <c:v>0.2231404958677686</c:v>
                </c:pt>
                <c:pt idx="27">
                  <c:v>0.23140495867768596</c:v>
                </c:pt>
                <c:pt idx="28">
                  <c:v>0.23966942148760331</c:v>
                </c:pt>
                <c:pt idx="29">
                  <c:v>0.24793388429752067</c:v>
                </c:pt>
                <c:pt idx="30">
                  <c:v>0.256198347107438</c:v>
                </c:pt>
                <c:pt idx="31">
                  <c:v>0.26446280991735538</c:v>
                </c:pt>
                <c:pt idx="32">
                  <c:v>0.27272727272727271</c:v>
                </c:pt>
                <c:pt idx="33">
                  <c:v>0.28099173553719009</c:v>
                </c:pt>
                <c:pt idx="34">
                  <c:v>0.28925619834710742</c:v>
                </c:pt>
                <c:pt idx="35">
                  <c:v>0.2975206611570248</c:v>
                </c:pt>
                <c:pt idx="36">
                  <c:v>0.30578512396694213</c:v>
                </c:pt>
                <c:pt idx="37">
                  <c:v>0.31404958677685951</c:v>
                </c:pt>
                <c:pt idx="38">
                  <c:v>0.32231404958677684</c:v>
                </c:pt>
                <c:pt idx="39">
                  <c:v>0.33057851239669422</c:v>
                </c:pt>
                <c:pt idx="40">
                  <c:v>0.33884297520661155</c:v>
                </c:pt>
                <c:pt idx="41">
                  <c:v>0.34710743801652894</c:v>
                </c:pt>
                <c:pt idx="42">
                  <c:v>0.35537190082644626</c:v>
                </c:pt>
                <c:pt idx="43">
                  <c:v>0.36363636363636365</c:v>
                </c:pt>
                <c:pt idx="44">
                  <c:v>0.37190082644628097</c:v>
                </c:pt>
                <c:pt idx="45">
                  <c:v>0.38016528925619836</c:v>
                </c:pt>
                <c:pt idx="46">
                  <c:v>0.38842975206611569</c:v>
                </c:pt>
                <c:pt idx="47">
                  <c:v>0.39669421487603307</c:v>
                </c:pt>
                <c:pt idx="48">
                  <c:v>0.4049586776859504</c:v>
                </c:pt>
                <c:pt idx="49">
                  <c:v>0.41322314049586778</c:v>
                </c:pt>
                <c:pt idx="50">
                  <c:v>0.42148760330578511</c:v>
                </c:pt>
                <c:pt idx="51">
                  <c:v>0.42975206611570249</c:v>
                </c:pt>
                <c:pt idx="52">
                  <c:v>0.43801652892561982</c:v>
                </c:pt>
                <c:pt idx="53">
                  <c:v>0.4462809917355372</c:v>
                </c:pt>
                <c:pt idx="54">
                  <c:v>0.45454545454545453</c:v>
                </c:pt>
                <c:pt idx="55">
                  <c:v>0.46280991735537191</c:v>
                </c:pt>
                <c:pt idx="56">
                  <c:v>0.47107438016528924</c:v>
                </c:pt>
                <c:pt idx="57">
                  <c:v>0.47933884297520662</c:v>
                </c:pt>
                <c:pt idx="58">
                  <c:v>0.48760330578512395</c:v>
                </c:pt>
                <c:pt idx="59">
                  <c:v>0.49586776859504134</c:v>
                </c:pt>
                <c:pt idx="60">
                  <c:v>0.50413223140495866</c:v>
                </c:pt>
                <c:pt idx="61">
                  <c:v>0.51239669421487599</c:v>
                </c:pt>
                <c:pt idx="62">
                  <c:v>0.52066115702479343</c:v>
                </c:pt>
                <c:pt idx="63">
                  <c:v>0.52892561983471076</c:v>
                </c:pt>
                <c:pt idx="64">
                  <c:v>0.53719008264462809</c:v>
                </c:pt>
                <c:pt idx="65">
                  <c:v>0.54545454545454541</c:v>
                </c:pt>
                <c:pt idx="66">
                  <c:v>0.55371900826446285</c:v>
                </c:pt>
                <c:pt idx="67">
                  <c:v>0.56198347107438018</c:v>
                </c:pt>
                <c:pt idx="68">
                  <c:v>0.57024793388429751</c:v>
                </c:pt>
                <c:pt idx="69">
                  <c:v>0.57851239669421484</c:v>
                </c:pt>
                <c:pt idx="70">
                  <c:v>0.58677685950413228</c:v>
                </c:pt>
                <c:pt idx="71">
                  <c:v>0.5950413223140496</c:v>
                </c:pt>
                <c:pt idx="72">
                  <c:v>0.60330578512396693</c:v>
                </c:pt>
                <c:pt idx="73">
                  <c:v>0.61157024793388426</c:v>
                </c:pt>
                <c:pt idx="74">
                  <c:v>0.6198347107438017</c:v>
                </c:pt>
                <c:pt idx="75">
                  <c:v>0.62809917355371903</c:v>
                </c:pt>
                <c:pt idx="76">
                  <c:v>0.63636363636363635</c:v>
                </c:pt>
                <c:pt idx="77">
                  <c:v>0.64462809917355368</c:v>
                </c:pt>
                <c:pt idx="78">
                  <c:v>0.65289256198347112</c:v>
                </c:pt>
                <c:pt idx="79">
                  <c:v>0.66115702479338845</c:v>
                </c:pt>
                <c:pt idx="80">
                  <c:v>0.66942148760330578</c:v>
                </c:pt>
                <c:pt idx="81">
                  <c:v>0.6776859504132231</c:v>
                </c:pt>
                <c:pt idx="82">
                  <c:v>0.68595041322314054</c:v>
                </c:pt>
                <c:pt idx="83">
                  <c:v>0.69421487603305787</c:v>
                </c:pt>
                <c:pt idx="84">
                  <c:v>0.7024793388429752</c:v>
                </c:pt>
                <c:pt idx="85">
                  <c:v>0.71074380165289253</c:v>
                </c:pt>
                <c:pt idx="86">
                  <c:v>0.71900826446280997</c:v>
                </c:pt>
                <c:pt idx="87">
                  <c:v>0.72727272727272729</c:v>
                </c:pt>
                <c:pt idx="88">
                  <c:v>0.73553719008264462</c:v>
                </c:pt>
                <c:pt idx="89">
                  <c:v>0.74380165289256195</c:v>
                </c:pt>
                <c:pt idx="90">
                  <c:v>0.75206611570247939</c:v>
                </c:pt>
                <c:pt idx="91">
                  <c:v>0.76033057851239672</c:v>
                </c:pt>
                <c:pt idx="92">
                  <c:v>0.76859504132231404</c:v>
                </c:pt>
                <c:pt idx="93">
                  <c:v>0.77685950413223137</c:v>
                </c:pt>
                <c:pt idx="94">
                  <c:v>0.78512396694214881</c:v>
                </c:pt>
                <c:pt idx="95">
                  <c:v>0.79338842975206614</c:v>
                </c:pt>
                <c:pt idx="96">
                  <c:v>0.80165289256198347</c:v>
                </c:pt>
                <c:pt idx="97">
                  <c:v>0.80991735537190079</c:v>
                </c:pt>
                <c:pt idx="98">
                  <c:v>0.81818181818181823</c:v>
                </c:pt>
                <c:pt idx="99">
                  <c:v>0.82644628099173556</c:v>
                </c:pt>
                <c:pt idx="100">
                  <c:v>0.83471074380165289</c:v>
                </c:pt>
                <c:pt idx="101">
                  <c:v>0.84297520661157022</c:v>
                </c:pt>
                <c:pt idx="102">
                  <c:v>0.85123966942148765</c:v>
                </c:pt>
                <c:pt idx="103">
                  <c:v>0.85950413223140498</c:v>
                </c:pt>
                <c:pt idx="104">
                  <c:v>0.86776859504132231</c:v>
                </c:pt>
                <c:pt idx="105">
                  <c:v>0.87603305785123964</c:v>
                </c:pt>
                <c:pt idx="106">
                  <c:v>0.88429752066115708</c:v>
                </c:pt>
                <c:pt idx="107">
                  <c:v>0.8925619834710744</c:v>
                </c:pt>
                <c:pt idx="108">
                  <c:v>0.90082644628099173</c:v>
                </c:pt>
                <c:pt idx="109">
                  <c:v>0.90909090909090906</c:v>
                </c:pt>
                <c:pt idx="110">
                  <c:v>0.9173553719008265</c:v>
                </c:pt>
                <c:pt idx="111">
                  <c:v>0.92561983471074383</c:v>
                </c:pt>
                <c:pt idx="112">
                  <c:v>0.93388429752066116</c:v>
                </c:pt>
                <c:pt idx="113">
                  <c:v>0.94214876033057848</c:v>
                </c:pt>
                <c:pt idx="114">
                  <c:v>0.95041322314049592</c:v>
                </c:pt>
                <c:pt idx="115">
                  <c:v>0.95867768595041325</c:v>
                </c:pt>
                <c:pt idx="116">
                  <c:v>0.96694214876033058</c:v>
                </c:pt>
                <c:pt idx="117">
                  <c:v>0.97520661157024791</c:v>
                </c:pt>
                <c:pt idx="118">
                  <c:v>0.98347107438016534</c:v>
                </c:pt>
                <c:pt idx="119">
                  <c:v>0.99173553719008267</c:v>
                </c:pt>
              </c:numCache>
            </c:numRef>
          </c:xVal>
          <c:yVal>
            <c:numRef>
              <c:f>'Tab 2'!$E$6:$E$125</c:f>
              <c:numCache>
                <c:formatCode>0.00</c:formatCode>
                <c:ptCount val="120"/>
                <c:pt idx="0">
                  <c:v>556.77</c:v>
                </c:pt>
                <c:pt idx="1">
                  <c:v>422.5</c:v>
                </c:pt>
                <c:pt idx="2">
                  <c:v>412.26</c:v>
                </c:pt>
                <c:pt idx="3">
                  <c:v>390.3</c:v>
                </c:pt>
                <c:pt idx="4">
                  <c:v>372.06</c:v>
                </c:pt>
                <c:pt idx="5">
                  <c:v>370.42</c:v>
                </c:pt>
                <c:pt idx="6">
                  <c:v>365.29</c:v>
                </c:pt>
                <c:pt idx="7">
                  <c:v>361.66</c:v>
                </c:pt>
                <c:pt idx="8">
                  <c:v>341.82</c:v>
                </c:pt>
                <c:pt idx="9">
                  <c:v>326.74</c:v>
                </c:pt>
                <c:pt idx="10">
                  <c:v>305.36</c:v>
                </c:pt>
                <c:pt idx="11">
                  <c:v>298.61</c:v>
                </c:pt>
                <c:pt idx="12">
                  <c:v>292.44</c:v>
                </c:pt>
                <c:pt idx="13">
                  <c:v>288.68</c:v>
                </c:pt>
                <c:pt idx="14">
                  <c:v>282.83</c:v>
                </c:pt>
                <c:pt idx="15">
                  <c:v>260.02</c:v>
                </c:pt>
                <c:pt idx="16">
                  <c:v>252.31</c:v>
                </c:pt>
                <c:pt idx="17">
                  <c:v>247.27</c:v>
                </c:pt>
                <c:pt idx="18">
                  <c:v>233.39</c:v>
                </c:pt>
                <c:pt idx="19">
                  <c:v>231.51</c:v>
                </c:pt>
                <c:pt idx="20">
                  <c:v>230.14</c:v>
                </c:pt>
                <c:pt idx="21">
                  <c:v>229.9</c:v>
                </c:pt>
                <c:pt idx="22">
                  <c:v>220.65</c:v>
                </c:pt>
                <c:pt idx="23">
                  <c:v>203.06</c:v>
                </c:pt>
                <c:pt idx="24">
                  <c:v>198.88</c:v>
                </c:pt>
                <c:pt idx="25">
                  <c:v>186.67</c:v>
                </c:pt>
                <c:pt idx="26">
                  <c:v>176.11</c:v>
                </c:pt>
                <c:pt idx="27">
                  <c:v>168.7</c:v>
                </c:pt>
                <c:pt idx="28">
                  <c:v>160.41999999999999</c:v>
                </c:pt>
                <c:pt idx="29">
                  <c:v>159.16</c:v>
                </c:pt>
                <c:pt idx="30">
                  <c:v>156.30000000000001</c:v>
                </c:pt>
                <c:pt idx="31">
                  <c:v>153.5</c:v>
                </c:pt>
                <c:pt idx="32">
                  <c:v>152.97</c:v>
                </c:pt>
                <c:pt idx="33">
                  <c:v>148.53</c:v>
                </c:pt>
                <c:pt idx="34">
                  <c:v>145</c:v>
                </c:pt>
                <c:pt idx="35">
                  <c:v>141.41</c:v>
                </c:pt>
                <c:pt idx="36">
                  <c:v>140.5</c:v>
                </c:pt>
                <c:pt idx="37">
                  <c:v>138.57</c:v>
                </c:pt>
                <c:pt idx="38">
                  <c:v>138.53</c:v>
                </c:pt>
                <c:pt idx="39">
                  <c:v>136.34</c:v>
                </c:pt>
                <c:pt idx="40">
                  <c:v>134.68</c:v>
                </c:pt>
                <c:pt idx="41">
                  <c:v>130.57</c:v>
                </c:pt>
                <c:pt idx="42">
                  <c:v>123.19</c:v>
                </c:pt>
                <c:pt idx="43">
                  <c:v>121.96</c:v>
                </c:pt>
                <c:pt idx="44">
                  <c:v>121.81</c:v>
                </c:pt>
                <c:pt idx="45">
                  <c:v>121.51</c:v>
                </c:pt>
                <c:pt idx="46">
                  <c:v>118.93</c:v>
                </c:pt>
                <c:pt idx="47">
                  <c:v>116.12</c:v>
                </c:pt>
                <c:pt idx="48">
                  <c:v>114.61</c:v>
                </c:pt>
                <c:pt idx="49">
                  <c:v>113.94</c:v>
                </c:pt>
                <c:pt idx="50">
                  <c:v>111.95</c:v>
                </c:pt>
                <c:pt idx="51">
                  <c:v>110.39</c:v>
                </c:pt>
                <c:pt idx="52">
                  <c:v>110.06</c:v>
                </c:pt>
                <c:pt idx="53">
                  <c:v>108.44</c:v>
                </c:pt>
                <c:pt idx="54">
                  <c:v>107.54</c:v>
                </c:pt>
                <c:pt idx="55">
                  <c:v>105.97</c:v>
                </c:pt>
                <c:pt idx="56">
                  <c:v>104.07</c:v>
                </c:pt>
                <c:pt idx="57">
                  <c:v>103.97</c:v>
                </c:pt>
                <c:pt idx="58">
                  <c:v>103.42</c:v>
                </c:pt>
                <c:pt idx="59">
                  <c:v>103.12</c:v>
                </c:pt>
                <c:pt idx="60">
                  <c:v>102.14</c:v>
                </c:pt>
                <c:pt idx="61">
                  <c:v>101.04</c:v>
                </c:pt>
                <c:pt idx="62">
                  <c:v>100.77</c:v>
                </c:pt>
                <c:pt idx="63">
                  <c:v>99.76</c:v>
                </c:pt>
                <c:pt idx="64">
                  <c:v>98.28</c:v>
                </c:pt>
                <c:pt idx="65">
                  <c:v>97</c:v>
                </c:pt>
                <c:pt idx="66">
                  <c:v>94.47</c:v>
                </c:pt>
                <c:pt idx="67">
                  <c:v>93.4</c:v>
                </c:pt>
                <c:pt idx="68">
                  <c:v>91.32</c:v>
                </c:pt>
                <c:pt idx="69">
                  <c:v>90.46</c:v>
                </c:pt>
                <c:pt idx="70">
                  <c:v>88.9</c:v>
                </c:pt>
                <c:pt idx="71">
                  <c:v>88.58</c:v>
                </c:pt>
                <c:pt idx="72">
                  <c:v>88.21</c:v>
                </c:pt>
                <c:pt idx="73">
                  <c:v>88.04</c:v>
                </c:pt>
                <c:pt idx="74">
                  <c:v>87.5</c:v>
                </c:pt>
                <c:pt idx="75">
                  <c:v>87.16</c:v>
                </c:pt>
                <c:pt idx="76">
                  <c:v>86.92</c:v>
                </c:pt>
                <c:pt idx="77">
                  <c:v>85.69</c:v>
                </c:pt>
                <c:pt idx="78">
                  <c:v>85.5</c:v>
                </c:pt>
                <c:pt idx="79">
                  <c:v>84.69</c:v>
                </c:pt>
                <c:pt idx="80">
                  <c:v>84.43</c:v>
                </c:pt>
                <c:pt idx="81">
                  <c:v>84.34</c:v>
                </c:pt>
                <c:pt idx="82">
                  <c:v>81.819999999999993</c:v>
                </c:pt>
                <c:pt idx="83">
                  <c:v>80.91</c:v>
                </c:pt>
                <c:pt idx="84">
                  <c:v>79.52</c:v>
                </c:pt>
                <c:pt idx="85">
                  <c:v>78.27</c:v>
                </c:pt>
                <c:pt idx="86">
                  <c:v>78.25</c:v>
                </c:pt>
                <c:pt idx="87">
                  <c:v>75.239999999999995</c:v>
                </c:pt>
                <c:pt idx="88">
                  <c:v>73.400000000000006</c:v>
                </c:pt>
                <c:pt idx="89">
                  <c:v>73.17</c:v>
                </c:pt>
                <c:pt idx="90">
                  <c:v>70.430000000000007</c:v>
                </c:pt>
                <c:pt idx="91">
                  <c:v>70.34</c:v>
                </c:pt>
                <c:pt idx="92">
                  <c:v>69.87</c:v>
                </c:pt>
                <c:pt idx="93">
                  <c:v>69.11</c:v>
                </c:pt>
                <c:pt idx="94">
                  <c:v>68.45</c:v>
                </c:pt>
                <c:pt idx="95">
                  <c:v>67.84</c:v>
                </c:pt>
                <c:pt idx="96">
                  <c:v>66.28</c:v>
                </c:pt>
                <c:pt idx="97">
                  <c:v>66.02</c:v>
                </c:pt>
                <c:pt idx="98">
                  <c:v>65.180000000000007</c:v>
                </c:pt>
                <c:pt idx="99">
                  <c:v>63.89</c:v>
                </c:pt>
                <c:pt idx="100">
                  <c:v>63.59</c:v>
                </c:pt>
                <c:pt idx="101">
                  <c:v>63.09</c:v>
                </c:pt>
                <c:pt idx="102">
                  <c:v>62.98</c:v>
                </c:pt>
                <c:pt idx="103">
                  <c:v>61.47</c:v>
                </c:pt>
                <c:pt idx="104">
                  <c:v>61.28</c:v>
                </c:pt>
                <c:pt idx="105">
                  <c:v>59.36</c:v>
                </c:pt>
                <c:pt idx="106">
                  <c:v>56.79</c:v>
                </c:pt>
                <c:pt idx="107">
                  <c:v>56.33</c:v>
                </c:pt>
                <c:pt idx="108">
                  <c:v>53.58</c:v>
                </c:pt>
                <c:pt idx="109">
                  <c:v>51.06</c:v>
                </c:pt>
                <c:pt idx="110">
                  <c:v>50.73</c:v>
                </c:pt>
                <c:pt idx="111">
                  <c:v>49.57</c:v>
                </c:pt>
                <c:pt idx="112">
                  <c:v>48.99</c:v>
                </c:pt>
                <c:pt idx="113">
                  <c:v>47.75</c:v>
                </c:pt>
                <c:pt idx="114">
                  <c:v>42.12</c:v>
                </c:pt>
                <c:pt idx="115">
                  <c:v>39.409999999999997</c:v>
                </c:pt>
                <c:pt idx="116">
                  <c:v>36.76</c:v>
                </c:pt>
                <c:pt idx="117">
                  <c:v>34.85</c:v>
                </c:pt>
                <c:pt idx="118">
                  <c:v>34.32</c:v>
                </c:pt>
                <c:pt idx="119">
                  <c:v>25.99</c:v>
                </c:pt>
              </c:numCache>
            </c:numRef>
          </c:yVal>
          <c:smooth val="1"/>
        </c:ser>
        <c:axId val="137075328"/>
        <c:axId val="145732352"/>
      </c:scatterChart>
      <c:valAx>
        <c:axId val="137075328"/>
        <c:scaling>
          <c:orientation val="minMax"/>
          <c:max val="1"/>
        </c:scaling>
        <c:axPos val="b"/>
        <c:numFmt formatCode="0.00%" sourceLinked="1"/>
        <c:tickLblPos val="nextTo"/>
        <c:crossAx val="145732352"/>
        <c:crosses val="autoZero"/>
        <c:crossBetween val="midCat"/>
      </c:valAx>
      <c:valAx>
        <c:axId val="145732352"/>
        <c:scaling>
          <c:orientation val="minMax"/>
        </c:scaling>
        <c:axPos val="l"/>
        <c:majorGridlines/>
        <c:numFmt formatCode="0.00" sourceLinked="1"/>
        <c:tickLblPos val="nextTo"/>
        <c:crossAx val="137075328"/>
        <c:crosses val="autoZero"/>
        <c:crossBetween val="midCat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8"/>
  <sheetViews>
    <sheetView showGridLines="0" workbookViewId="0">
      <selection activeCell="I3" sqref="I3"/>
    </sheetView>
  </sheetViews>
  <sheetFormatPr defaultRowHeight="15.75"/>
  <cols>
    <col min="1" max="16384" width="9.140625" style="26"/>
  </cols>
  <sheetData>
    <row r="2" spans="2:14" ht="18.75">
      <c r="B2" s="16" t="s">
        <v>29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>
      <c r="B3" s="15" t="s">
        <v>23</v>
      </c>
      <c r="E3" s="15" t="s">
        <v>24</v>
      </c>
    </row>
    <row r="4" spans="2:14">
      <c r="B4" s="15" t="s">
        <v>25</v>
      </c>
      <c r="E4" s="15" t="s">
        <v>26</v>
      </c>
    </row>
    <row r="5" spans="2:14" ht="19.5" thickBot="1">
      <c r="B5" s="15" t="s">
        <v>37</v>
      </c>
      <c r="D5" s="7">
        <v>11040</v>
      </c>
      <c r="E5" s="4" t="s">
        <v>38</v>
      </c>
    </row>
    <row r="6" spans="2:14" ht="17.25" thickTop="1" thickBot="1">
      <c r="B6" s="27" t="s">
        <v>1</v>
      </c>
      <c r="C6" s="28" t="s">
        <v>11</v>
      </c>
      <c r="D6" s="28" t="s">
        <v>12</v>
      </c>
      <c r="E6" s="28" t="s">
        <v>13</v>
      </c>
      <c r="F6" s="28" t="s">
        <v>14</v>
      </c>
      <c r="G6" s="28" t="s">
        <v>15</v>
      </c>
      <c r="H6" s="28" t="s">
        <v>16</v>
      </c>
      <c r="I6" s="28" t="s">
        <v>17</v>
      </c>
      <c r="J6" s="28" t="s">
        <v>18</v>
      </c>
      <c r="K6" s="28" t="s">
        <v>19</v>
      </c>
      <c r="L6" s="28" t="s">
        <v>20</v>
      </c>
      <c r="M6" s="28" t="s">
        <v>21</v>
      </c>
      <c r="N6" s="29" t="s">
        <v>22</v>
      </c>
    </row>
    <row r="7" spans="2:14" ht="16.5" thickBot="1">
      <c r="B7" s="30">
        <v>1943</v>
      </c>
      <c r="C7" s="31" t="s">
        <v>27</v>
      </c>
      <c r="D7" s="31" t="s">
        <v>27</v>
      </c>
      <c r="E7" s="31" t="s">
        <v>27</v>
      </c>
      <c r="F7" s="31" t="s">
        <v>27</v>
      </c>
      <c r="G7" s="31" t="s">
        <v>27</v>
      </c>
      <c r="H7" s="31" t="s">
        <v>27</v>
      </c>
      <c r="I7" s="31" t="s">
        <v>27</v>
      </c>
      <c r="J7" s="31" t="s">
        <v>27</v>
      </c>
      <c r="K7" s="31" t="s">
        <v>27</v>
      </c>
      <c r="L7" s="31">
        <v>93.4</v>
      </c>
      <c r="M7" s="31">
        <v>107.54</v>
      </c>
      <c r="N7" s="32">
        <v>121.81</v>
      </c>
    </row>
    <row r="8" spans="2:14" ht="16.5" thickBot="1">
      <c r="B8" s="30">
        <v>1944</v>
      </c>
      <c r="C8" s="31">
        <v>136.34</v>
      </c>
      <c r="D8" s="31">
        <v>141.41</v>
      </c>
      <c r="E8" s="31">
        <v>247.27</v>
      </c>
      <c r="F8" s="31">
        <v>113.94</v>
      </c>
      <c r="G8" s="31">
        <v>79.52</v>
      </c>
      <c r="H8" s="31">
        <v>63.89</v>
      </c>
      <c r="I8" s="31">
        <v>56.79</v>
      </c>
      <c r="J8" s="31">
        <v>42.12</v>
      </c>
      <c r="K8" s="31">
        <v>36.76</v>
      </c>
      <c r="L8" s="31">
        <v>39.409999999999997</v>
      </c>
      <c r="M8" s="31">
        <v>87.16</v>
      </c>
      <c r="N8" s="32">
        <v>63.59</v>
      </c>
    </row>
    <row r="9" spans="2:14" ht="16.5" thickBot="1">
      <c r="B9" s="30">
        <v>1945</v>
      </c>
      <c r="C9" s="31">
        <v>84.69</v>
      </c>
      <c r="D9" s="31">
        <v>231.51</v>
      </c>
      <c r="E9" s="31">
        <v>111.95</v>
      </c>
      <c r="F9" s="31">
        <v>85.5</v>
      </c>
      <c r="G9" s="31">
        <v>61.28</v>
      </c>
      <c r="H9" s="31">
        <v>138.53</v>
      </c>
      <c r="I9" s="31">
        <v>104.07</v>
      </c>
      <c r="J9" s="31">
        <v>61.47</v>
      </c>
      <c r="K9" s="31">
        <v>51.06</v>
      </c>
      <c r="L9" s="31">
        <v>47.75</v>
      </c>
      <c r="M9" s="31">
        <v>140.5</v>
      </c>
      <c r="N9" s="32">
        <v>160.41999999999999</v>
      </c>
    </row>
    <row r="10" spans="2:14" ht="16.5" thickBot="1">
      <c r="B10" s="30">
        <v>1946</v>
      </c>
      <c r="C10" s="31">
        <v>372.06</v>
      </c>
      <c r="D10" s="31">
        <v>298.61</v>
      </c>
      <c r="E10" s="31">
        <v>233.39</v>
      </c>
      <c r="F10" s="31">
        <v>159.16</v>
      </c>
      <c r="G10" s="31">
        <v>103.42</v>
      </c>
      <c r="H10" s="31">
        <v>98.28</v>
      </c>
      <c r="I10" s="31">
        <v>101.04</v>
      </c>
      <c r="J10" s="31">
        <v>66.02</v>
      </c>
      <c r="K10" s="31">
        <v>50.73</v>
      </c>
      <c r="L10" s="31">
        <v>78.27</v>
      </c>
      <c r="M10" s="31">
        <v>73.17</v>
      </c>
      <c r="N10" s="32">
        <v>87.5</v>
      </c>
    </row>
    <row r="11" spans="2:14" ht="16.5" thickBot="1">
      <c r="B11" s="30">
        <v>1947</v>
      </c>
      <c r="C11" s="31">
        <v>288.68</v>
      </c>
      <c r="D11" s="31">
        <v>390.3</v>
      </c>
      <c r="E11" s="31">
        <v>422.5</v>
      </c>
      <c r="F11" s="31">
        <v>198.88</v>
      </c>
      <c r="G11" s="31">
        <v>148.53</v>
      </c>
      <c r="H11" s="31">
        <v>118.93</v>
      </c>
      <c r="I11" s="31" t="s">
        <v>28</v>
      </c>
      <c r="J11" s="31">
        <v>90.46</v>
      </c>
      <c r="K11" s="31">
        <v>110.39</v>
      </c>
      <c r="L11" s="31">
        <v>114.61</v>
      </c>
      <c r="M11" s="31">
        <v>100.77</v>
      </c>
      <c r="N11" s="32">
        <v>252.31</v>
      </c>
    </row>
    <row r="12" spans="2:14" ht="16.5" thickBot="1">
      <c r="B12" s="30">
        <v>1948</v>
      </c>
      <c r="C12" s="31">
        <v>282.83</v>
      </c>
      <c r="D12" s="31">
        <v>361.66</v>
      </c>
      <c r="E12" s="31">
        <v>326.74</v>
      </c>
      <c r="F12" s="31">
        <v>203.06</v>
      </c>
      <c r="G12" s="31">
        <v>145</v>
      </c>
      <c r="H12" s="31">
        <v>116.12</v>
      </c>
      <c r="I12" s="31">
        <v>94.47</v>
      </c>
      <c r="J12" s="31">
        <v>84.43</v>
      </c>
      <c r="K12" s="31">
        <v>63.09</v>
      </c>
      <c r="L12" s="31">
        <v>62.98</v>
      </c>
      <c r="M12" s="31">
        <v>88.04</v>
      </c>
      <c r="N12" s="32">
        <v>88.58</v>
      </c>
    </row>
    <row r="13" spans="2:14" ht="16.5" thickBot="1">
      <c r="B13" s="30">
        <v>1949</v>
      </c>
      <c r="C13" s="31">
        <v>138.57</v>
      </c>
      <c r="D13" s="31">
        <v>230.14</v>
      </c>
      <c r="E13" s="31">
        <v>168.7</v>
      </c>
      <c r="F13" s="31">
        <v>134.68</v>
      </c>
      <c r="G13" s="31">
        <v>91.32</v>
      </c>
      <c r="H13" s="31">
        <v>78.25</v>
      </c>
      <c r="I13" s="31">
        <v>59.36</v>
      </c>
      <c r="J13" s="31">
        <v>34.85</v>
      </c>
      <c r="K13" s="31">
        <v>25.99</v>
      </c>
      <c r="L13" s="31">
        <v>34.32</v>
      </c>
      <c r="M13" s="31">
        <v>56.33</v>
      </c>
      <c r="N13" s="32">
        <v>220.65</v>
      </c>
    </row>
    <row r="14" spans="2:14" ht="16.5" thickBot="1">
      <c r="B14" s="30">
        <v>1950</v>
      </c>
      <c r="C14" s="31">
        <v>260.02</v>
      </c>
      <c r="D14" s="31">
        <v>556.77</v>
      </c>
      <c r="E14" s="31">
        <v>412.26</v>
      </c>
      <c r="F14" s="31">
        <v>229.9</v>
      </c>
      <c r="G14" s="31">
        <v>152.97</v>
      </c>
      <c r="H14" s="31">
        <v>123.19</v>
      </c>
      <c r="I14" s="31">
        <v>103.97</v>
      </c>
      <c r="J14" s="31">
        <v>75.239999999999995</v>
      </c>
      <c r="K14" s="31">
        <v>66.28</v>
      </c>
      <c r="L14" s="31">
        <v>88.9</v>
      </c>
      <c r="M14" s="31">
        <v>110.06</v>
      </c>
      <c r="N14" s="32">
        <v>176.11</v>
      </c>
    </row>
    <row r="15" spans="2:14" ht="16.5" thickBot="1">
      <c r="B15" s="30">
        <v>1951</v>
      </c>
      <c r="C15" s="31">
        <v>370.42</v>
      </c>
      <c r="D15" s="31">
        <v>365.29</v>
      </c>
      <c r="E15" s="31">
        <v>341.82</v>
      </c>
      <c r="F15" s="31">
        <v>186.67</v>
      </c>
      <c r="G15" s="31">
        <v>121.96</v>
      </c>
      <c r="H15" s="31">
        <v>103.12</v>
      </c>
      <c r="I15" s="31">
        <v>88.21</v>
      </c>
      <c r="J15" s="31">
        <v>81.819999999999993</v>
      </c>
      <c r="K15" s="31">
        <v>69.87</v>
      </c>
      <c r="L15" s="31">
        <v>68.45</v>
      </c>
      <c r="M15" s="31">
        <v>108.44</v>
      </c>
      <c r="N15" s="32">
        <v>130.57</v>
      </c>
    </row>
    <row r="16" spans="2:14" ht="16.5" thickBot="1">
      <c r="B16" s="30">
        <v>1952</v>
      </c>
      <c r="C16" s="31">
        <v>156.30000000000001</v>
      </c>
      <c r="D16" s="31">
        <v>305.36</v>
      </c>
      <c r="E16" s="31">
        <v>292.44</v>
      </c>
      <c r="F16" s="31">
        <v>153.5</v>
      </c>
      <c r="G16" s="31">
        <v>99.76</v>
      </c>
      <c r="H16" s="31">
        <v>121.51</v>
      </c>
      <c r="I16" s="31">
        <v>85.69</v>
      </c>
      <c r="J16" s="31">
        <v>70.34</v>
      </c>
      <c r="K16" s="31">
        <v>67.84</v>
      </c>
      <c r="L16" s="31">
        <v>70.430000000000007</v>
      </c>
      <c r="M16" s="31">
        <v>86.92</v>
      </c>
      <c r="N16" s="32">
        <v>73.400000000000006</v>
      </c>
    </row>
    <row r="17" spans="2:14" ht="16.5" thickBot="1">
      <c r="B17" s="33">
        <v>1953</v>
      </c>
      <c r="C17" s="34">
        <v>97</v>
      </c>
      <c r="D17" s="34">
        <v>84.34</v>
      </c>
      <c r="E17" s="34">
        <v>80.91</v>
      </c>
      <c r="F17" s="34">
        <v>102.14</v>
      </c>
      <c r="G17" s="34">
        <v>69.11</v>
      </c>
      <c r="H17" s="34">
        <v>65.180000000000007</v>
      </c>
      <c r="I17" s="34">
        <v>53.58</v>
      </c>
      <c r="J17" s="34">
        <v>49.57</v>
      </c>
      <c r="K17" s="34">
        <v>48.99</v>
      </c>
      <c r="L17" s="34" t="s">
        <v>27</v>
      </c>
      <c r="M17" s="34" t="s">
        <v>27</v>
      </c>
      <c r="N17" s="35" t="s">
        <v>27</v>
      </c>
    </row>
    <row r="18" spans="2:14" ht="16.5" thickTop="1">
      <c r="B18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28"/>
  <sheetViews>
    <sheetView showGridLines="0" topLeftCell="B1" workbookViewId="0">
      <selection activeCell="L1" sqref="L1"/>
    </sheetView>
  </sheetViews>
  <sheetFormatPr defaultRowHeight="15.75"/>
  <cols>
    <col min="1" max="3" width="9.140625" style="26"/>
    <col min="4" max="4" width="13.140625" style="26" customWidth="1"/>
    <col min="5" max="5" width="13.5703125" style="26" customWidth="1"/>
    <col min="6" max="6" width="9.140625" style="26"/>
    <col min="7" max="7" width="13.140625" style="26" bestFit="1" customWidth="1"/>
    <col min="8" max="8" width="11.85546875" style="26" bestFit="1" customWidth="1"/>
    <col min="9" max="12" width="9.85546875" style="26" customWidth="1"/>
    <col min="13" max="16384" width="9.140625" style="26"/>
  </cols>
  <sheetData>
    <row r="2" spans="2:12" ht="18.75">
      <c r="B2" s="50" t="s">
        <v>0</v>
      </c>
    </row>
    <row r="3" spans="2:12" ht="18.75" customHeight="1" thickBot="1">
      <c r="C3" s="8"/>
      <c r="D3" s="8"/>
      <c r="E3" s="8"/>
      <c r="F3" s="8"/>
      <c r="G3" s="37" t="s">
        <v>36</v>
      </c>
      <c r="H3" s="38">
        <f>AVERAGE(E6:E125)*1000/'Tab 1'!D5</f>
        <v>12.522977053140098</v>
      </c>
      <c r="I3" s="56" t="s">
        <v>32</v>
      </c>
      <c r="J3" s="56"/>
      <c r="K3" s="56" t="s">
        <v>31</v>
      </c>
      <c r="L3" s="56"/>
    </row>
    <row r="4" spans="2:12" ht="16.5" thickBot="1">
      <c r="B4" s="62" t="s">
        <v>1</v>
      </c>
      <c r="C4" s="2" t="s">
        <v>2</v>
      </c>
      <c r="D4" s="60" t="s">
        <v>3</v>
      </c>
      <c r="E4" s="61"/>
      <c r="F4" s="2" t="s">
        <v>4</v>
      </c>
      <c r="G4" s="3" t="s">
        <v>5</v>
      </c>
      <c r="H4" s="3" t="s">
        <v>7</v>
      </c>
      <c r="I4" s="39" t="s">
        <v>30</v>
      </c>
      <c r="J4" s="40" t="s">
        <v>35</v>
      </c>
      <c r="K4" s="41" t="s">
        <v>30</v>
      </c>
      <c r="L4" s="40" t="s">
        <v>35</v>
      </c>
    </row>
    <row r="5" spans="2:12" ht="19.5" thickBot="1">
      <c r="B5" s="63"/>
      <c r="C5" s="9"/>
      <c r="D5" s="5" t="s">
        <v>9</v>
      </c>
      <c r="E5" s="5" t="s">
        <v>10</v>
      </c>
      <c r="F5" s="9"/>
      <c r="G5" s="5" t="s">
        <v>6</v>
      </c>
      <c r="H5" s="5" t="s">
        <v>8</v>
      </c>
      <c r="I5" s="42" t="s">
        <v>39</v>
      </c>
      <c r="J5" s="43" t="s">
        <v>6</v>
      </c>
      <c r="K5" s="44" t="s">
        <v>39</v>
      </c>
      <c r="L5" s="43" t="s">
        <v>6</v>
      </c>
    </row>
    <row r="6" spans="2:12">
      <c r="B6" s="57">
        <v>1943</v>
      </c>
      <c r="C6" s="13" t="s">
        <v>20</v>
      </c>
      <c r="D6" s="17">
        <v>93.4</v>
      </c>
      <c r="E6" s="19">
        <v>556.77</v>
      </c>
      <c r="F6" s="10">
        <v>1</v>
      </c>
      <c r="G6" s="24">
        <f>F6/(COUNTA(F$6:F$125)+1)</f>
        <v>8.2644628099173556E-3</v>
      </c>
      <c r="H6" s="25">
        <f>1/G6</f>
        <v>121</v>
      </c>
      <c r="I6" s="45">
        <f>2028*G6^6 - 8654.8*G6^5 + 15110*G6^4 - 14354*G6^3 + 8035.3*G6^2 - 2631.2*G6 + 495.68</f>
        <v>474.47533495377428</v>
      </c>
      <c r="J6" s="51">
        <f t="shared" ref="J6:J37" si="0">(I6-E6)/E6</f>
        <v>-0.1478072903465088</v>
      </c>
      <c r="K6" s="46">
        <f xml:space="preserve"> -106.1*LN(G6) + 34.161</f>
        <v>542.99437688781427</v>
      </c>
      <c r="L6" s="51">
        <f t="shared" ref="L6:L37" si="1">(K6-E6)/E6</f>
        <v>-2.4742035512304385E-2</v>
      </c>
    </row>
    <row r="7" spans="2:12">
      <c r="B7" s="58"/>
      <c r="C7" s="13" t="s">
        <v>21</v>
      </c>
      <c r="D7" s="17">
        <v>107.54</v>
      </c>
      <c r="E7" s="20">
        <v>422.5</v>
      </c>
      <c r="F7" s="11">
        <v>2</v>
      </c>
      <c r="G7" s="22">
        <f t="shared" ref="G7:G70" si="2">F7/(COUNTA(F$6:F$125)+1)</f>
        <v>1.6528925619834711E-2</v>
      </c>
      <c r="H7" s="17">
        <f t="shared" ref="H7:H70" si="3">1/G7</f>
        <v>60.5</v>
      </c>
      <c r="I7" s="45">
        <f t="shared" ref="I7:I70" si="4">2028*G7^6 - 8654.8*G7^5 + 15110*G7^4 - 14354*G7^3 + 8035.3*G7^2 - 2631.2*G7 + 495.68</f>
        <v>454.32067563775087</v>
      </c>
      <c r="J7" s="51">
        <f t="shared" si="0"/>
        <v>7.5315208610061218E-2</v>
      </c>
      <c r="K7" s="46">
        <f t="shared" ref="K7:K70" si="5" xml:space="preserve"> -106.1*LN(G7) + 34.161</f>
        <v>469.451461030404</v>
      </c>
      <c r="L7" s="51">
        <f t="shared" si="1"/>
        <v>0.11112771841515741</v>
      </c>
    </row>
    <row r="8" spans="2:12" ht="16.5" thickBot="1">
      <c r="B8" s="59"/>
      <c r="C8" s="14" t="s">
        <v>22</v>
      </c>
      <c r="D8" s="18">
        <v>121.81</v>
      </c>
      <c r="E8" s="20">
        <v>412.26</v>
      </c>
      <c r="F8" s="11">
        <v>3</v>
      </c>
      <c r="G8" s="22">
        <f t="shared" si="2"/>
        <v>2.4793388429752067E-2</v>
      </c>
      <c r="H8" s="17">
        <f t="shared" si="3"/>
        <v>40.333333333333336</v>
      </c>
      <c r="I8" s="45">
        <f t="shared" si="4"/>
        <v>435.16989520966132</v>
      </c>
      <c r="J8" s="51">
        <f t="shared" si="0"/>
        <v>5.5571472395239241E-2</v>
      </c>
      <c r="K8" s="46">
        <f t="shared" si="5"/>
        <v>426.43161306012775</v>
      </c>
      <c r="L8" s="51">
        <f t="shared" si="1"/>
        <v>3.4375425848075861E-2</v>
      </c>
    </row>
    <row r="9" spans="2:12">
      <c r="B9" s="57">
        <v>1944</v>
      </c>
      <c r="C9" s="12" t="s">
        <v>11</v>
      </c>
      <c r="D9" s="19">
        <v>136.34</v>
      </c>
      <c r="E9" s="20">
        <v>390.3</v>
      </c>
      <c r="F9" s="11">
        <v>4</v>
      </c>
      <c r="G9" s="22">
        <f t="shared" si="2"/>
        <v>3.3057851239669422E-2</v>
      </c>
      <c r="H9" s="17">
        <f t="shared" si="3"/>
        <v>30.25</v>
      </c>
      <c r="I9" s="45">
        <f t="shared" si="4"/>
        <v>416.97847949444508</v>
      </c>
      <c r="J9" s="51">
        <f t="shared" si="0"/>
        <v>6.8353777848949707E-2</v>
      </c>
      <c r="K9" s="46">
        <f t="shared" si="5"/>
        <v>395.9085451729938</v>
      </c>
      <c r="L9" s="51">
        <f t="shared" si="1"/>
        <v>1.4369831342541085E-2</v>
      </c>
    </row>
    <row r="10" spans="2:12">
      <c r="B10" s="58"/>
      <c r="C10" s="13" t="s">
        <v>12</v>
      </c>
      <c r="D10" s="20">
        <v>141.41</v>
      </c>
      <c r="E10" s="20">
        <v>372.06</v>
      </c>
      <c r="F10" s="11">
        <v>5</v>
      </c>
      <c r="G10" s="22">
        <f t="shared" si="2"/>
        <v>4.1322314049586778E-2</v>
      </c>
      <c r="H10" s="17">
        <f t="shared" si="3"/>
        <v>24.2</v>
      </c>
      <c r="I10" s="45">
        <f t="shared" si="4"/>
        <v>399.70348810577912</v>
      </c>
      <c r="J10" s="51">
        <f t="shared" si="0"/>
        <v>7.429846827334062E-2</v>
      </c>
      <c r="K10" s="46">
        <f t="shared" si="5"/>
        <v>372.23301437855616</v>
      </c>
      <c r="L10" s="51">
        <f t="shared" si="1"/>
        <v>4.6501741266505634E-4</v>
      </c>
    </row>
    <row r="11" spans="2:12">
      <c r="B11" s="58"/>
      <c r="C11" s="13" t="s">
        <v>13</v>
      </c>
      <c r="D11" s="20">
        <v>247.27</v>
      </c>
      <c r="E11" s="20">
        <v>370.42</v>
      </c>
      <c r="F11" s="11">
        <v>6</v>
      </c>
      <c r="G11" s="22">
        <f t="shared" si="2"/>
        <v>4.9586776859504134E-2</v>
      </c>
      <c r="H11" s="17">
        <f t="shared" si="3"/>
        <v>20.166666666666668</v>
      </c>
      <c r="I11" s="45">
        <f t="shared" si="4"/>
        <v>383.30351603285857</v>
      </c>
      <c r="J11" s="51">
        <f t="shared" si="0"/>
        <v>3.4780832657142033E-2</v>
      </c>
      <c r="K11" s="46">
        <f t="shared" si="5"/>
        <v>352.88869720271754</v>
      </c>
      <c r="L11" s="51">
        <f t="shared" si="1"/>
        <v>-4.7328175577135354E-2</v>
      </c>
    </row>
    <row r="12" spans="2:12">
      <c r="B12" s="58"/>
      <c r="C12" s="13" t="s">
        <v>14</v>
      </c>
      <c r="D12" s="20">
        <v>113.94</v>
      </c>
      <c r="E12" s="20">
        <v>365.29</v>
      </c>
      <c r="F12" s="11">
        <v>7</v>
      </c>
      <c r="G12" s="22">
        <f t="shared" si="2"/>
        <v>5.7851239669421489E-2</v>
      </c>
      <c r="H12" s="17">
        <f t="shared" si="3"/>
        <v>17.285714285714285</v>
      </c>
      <c r="I12" s="45">
        <f t="shared" si="4"/>
        <v>367.73865569243037</v>
      </c>
      <c r="J12" s="51">
        <f t="shared" si="0"/>
        <v>6.7033198073594945E-3</v>
      </c>
      <c r="K12" s="46">
        <f t="shared" si="5"/>
        <v>336.53331007304547</v>
      </c>
      <c r="L12" s="51">
        <f t="shared" si="1"/>
        <v>-7.8722904889141632E-2</v>
      </c>
    </row>
    <row r="13" spans="2:12">
      <c r="B13" s="58"/>
      <c r="C13" s="13" t="s">
        <v>15</v>
      </c>
      <c r="D13" s="20">
        <v>79.52</v>
      </c>
      <c r="E13" s="20">
        <v>361.66</v>
      </c>
      <c r="F13" s="11">
        <v>8</v>
      </c>
      <c r="G13" s="22">
        <f t="shared" si="2"/>
        <v>6.6115702479338845E-2</v>
      </c>
      <c r="H13" s="17">
        <f t="shared" si="3"/>
        <v>15.125</v>
      </c>
      <c r="I13" s="45">
        <f t="shared" si="4"/>
        <v>352.97045944607811</v>
      </c>
      <c r="J13" s="51">
        <f t="shared" si="0"/>
        <v>-2.4026822302499348E-2</v>
      </c>
      <c r="K13" s="46">
        <f t="shared" si="5"/>
        <v>322.36562931558365</v>
      </c>
      <c r="L13" s="51">
        <f t="shared" si="1"/>
        <v>-0.10865003230773759</v>
      </c>
    </row>
    <row r="14" spans="2:12">
      <c r="B14" s="58"/>
      <c r="C14" s="13" t="s">
        <v>16</v>
      </c>
      <c r="D14" s="20">
        <v>63.89</v>
      </c>
      <c r="E14" s="20">
        <v>341.82</v>
      </c>
      <c r="F14" s="11">
        <v>9</v>
      </c>
      <c r="G14" s="22">
        <f t="shared" si="2"/>
        <v>7.43801652892562E-2</v>
      </c>
      <c r="H14" s="17">
        <f t="shared" si="3"/>
        <v>13.444444444444445</v>
      </c>
      <c r="I14" s="45">
        <f t="shared" si="4"/>
        <v>338.96190258275919</v>
      </c>
      <c r="J14" s="51">
        <f t="shared" si="0"/>
        <v>-8.361410734423964E-3</v>
      </c>
      <c r="K14" s="46">
        <f t="shared" si="5"/>
        <v>309.86884923244133</v>
      </c>
      <c r="L14" s="51">
        <f t="shared" si="1"/>
        <v>-9.3473614087995607E-2</v>
      </c>
    </row>
    <row r="15" spans="2:12">
      <c r="B15" s="58"/>
      <c r="C15" s="13" t="s">
        <v>17</v>
      </c>
      <c r="D15" s="20">
        <v>56.79</v>
      </c>
      <c r="E15" s="20">
        <v>326.74</v>
      </c>
      <c r="F15" s="11">
        <v>10</v>
      </c>
      <c r="G15" s="22">
        <f t="shared" si="2"/>
        <v>8.2644628099173556E-2</v>
      </c>
      <c r="H15" s="17">
        <f t="shared" si="3"/>
        <v>12.1</v>
      </c>
      <c r="I15" s="45">
        <f t="shared" si="4"/>
        <v>325.67734676659387</v>
      </c>
      <c r="J15" s="51">
        <f t="shared" si="0"/>
        <v>-3.2522899963461408E-3</v>
      </c>
      <c r="K15" s="46">
        <f t="shared" si="5"/>
        <v>298.69009852114596</v>
      </c>
      <c r="L15" s="51">
        <f t="shared" si="1"/>
        <v>-8.5847773394301441E-2</v>
      </c>
    </row>
    <row r="16" spans="2:12">
      <c r="B16" s="58"/>
      <c r="C16" s="13" t="s">
        <v>18</v>
      </c>
      <c r="D16" s="20">
        <v>42.12</v>
      </c>
      <c r="E16" s="20">
        <v>305.36</v>
      </c>
      <c r="F16" s="11">
        <v>11</v>
      </c>
      <c r="G16" s="22">
        <f t="shared" si="2"/>
        <v>9.0909090909090912E-2</v>
      </c>
      <c r="H16" s="17">
        <f t="shared" si="3"/>
        <v>11</v>
      </c>
      <c r="I16" s="45">
        <f t="shared" si="4"/>
        <v>313.08250394990637</v>
      </c>
      <c r="J16" s="51">
        <f t="shared" si="0"/>
        <v>2.5289834784864927E-2</v>
      </c>
      <c r="K16" s="46">
        <f t="shared" si="5"/>
        <v>288.57768844390711</v>
      </c>
      <c r="L16" s="51">
        <f t="shared" si="1"/>
        <v>-5.4959102554666316E-2</v>
      </c>
    </row>
    <row r="17" spans="2:12">
      <c r="B17" s="58"/>
      <c r="C17" s="13" t="s">
        <v>19</v>
      </c>
      <c r="D17" s="20">
        <v>36.76</v>
      </c>
      <c r="E17" s="20">
        <v>298.61</v>
      </c>
      <c r="F17" s="11">
        <v>12</v>
      </c>
      <c r="G17" s="22">
        <f t="shared" si="2"/>
        <v>9.9173553719008267E-2</v>
      </c>
      <c r="H17" s="17">
        <f t="shared" si="3"/>
        <v>10.083333333333334</v>
      </c>
      <c r="I17" s="45">
        <f t="shared" si="4"/>
        <v>301.14440075151788</v>
      </c>
      <c r="J17" s="51">
        <f t="shared" si="0"/>
        <v>8.4873271207188787E-3</v>
      </c>
      <c r="K17" s="46">
        <f t="shared" si="5"/>
        <v>279.34578134530739</v>
      </c>
      <c r="L17" s="51">
        <f t="shared" si="1"/>
        <v>-6.4512972287239637E-2</v>
      </c>
    </row>
    <row r="18" spans="2:12">
      <c r="B18" s="58"/>
      <c r="C18" s="13" t="s">
        <v>20</v>
      </c>
      <c r="D18" s="20">
        <v>39.409999999999997</v>
      </c>
      <c r="E18" s="20">
        <v>292.44</v>
      </c>
      <c r="F18" s="11">
        <v>13</v>
      </c>
      <c r="G18" s="22">
        <f t="shared" si="2"/>
        <v>0.10743801652892562</v>
      </c>
      <c r="H18" s="17">
        <f t="shared" si="3"/>
        <v>9.3076923076923066</v>
      </c>
      <c r="I18" s="45">
        <f t="shared" si="4"/>
        <v>289.83134330029156</v>
      </c>
      <c r="J18" s="51">
        <f t="shared" si="0"/>
        <v>-8.9203142514992246E-3</v>
      </c>
      <c r="K18" s="46">
        <f t="shared" si="5"/>
        <v>270.85325006114516</v>
      </c>
      <c r="L18" s="51">
        <f t="shared" si="1"/>
        <v>-7.381599623462877E-2</v>
      </c>
    </row>
    <row r="19" spans="2:12">
      <c r="B19" s="58"/>
      <c r="C19" s="13" t="s">
        <v>21</v>
      </c>
      <c r="D19" s="20">
        <v>87.16</v>
      </c>
      <c r="E19" s="20">
        <v>288.68</v>
      </c>
      <c r="F19" s="11">
        <v>14</v>
      </c>
      <c r="G19" s="22">
        <f t="shared" si="2"/>
        <v>0.11570247933884298</v>
      </c>
      <c r="H19" s="17">
        <f t="shared" si="3"/>
        <v>8.6428571428571423</v>
      </c>
      <c r="I19" s="45">
        <f t="shared" si="4"/>
        <v>279.11288254392957</v>
      </c>
      <c r="J19" s="51">
        <f t="shared" si="0"/>
        <v>-3.3140908466365644E-2</v>
      </c>
      <c r="K19" s="46">
        <f t="shared" si="5"/>
        <v>262.99039421563532</v>
      </c>
      <c r="L19" s="51">
        <f t="shared" si="1"/>
        <v>-8.8989905031054056E-2</v>
      </c>
    </row>
    <row r="20" spans="2:12" ht="16.5" thickBot="1">
      <c r="B20" s="59"/>
      <c r="C20" s="14" t="s">
        <v>22</v>
      </c>
      <c r="D20" s="21">
        <v>63.59</v>
      </c>
      <c r="E20" s="20">
        <v>282.83</v>
      </c>
      <c r="F20" s="11">
        <v>15</v>
      </c>
      <c r="G20" s="22">
        <f t="shared" si="2"/>
        <v>0.12396694214876033</v>
      </c>
      <c r="H20" s="17">
        <f t="shared" si="3"/>
        <v>8.0666666666666664</v>
      </c>
      <c r="I20" s="45">
        <f t="shared" si="4"/>
        <v>268.95978002302189</v>
      </c>
      <c r="J20" s="51">
        <f t="shared" si="0"/>
        <v>-4.9040837170661149E-2</v>
      </c>
      <c r="K20" s="46">
        <f t="shared" si="5"/>
        <v>255.67025055086972</v>
      </c>
      <c r="L20" s="51">
        <f t="shared" si="1"/>
        <v>-9.6028531093343208E-2</v>
      </c>
    </row>
    <row r="21" spans="2:12">
      <c r="B21" s="57">
        <v>1945</v>
      </c>
      <c r="C21" s="12" t="s">
        <v>11</v>
      </c>
      <c r="D21" s="19">
        <v>84.69</v>
      </c>
      <c r="E21" s="20">
        <v>260.02</v>
      </c>
      <c r="F21" s="11">
        <v>16</v>
      </c>
      <c r="G21" s="22">
        <f t="shared" si="2"/>
        <v>0.13223140495867769</v>
      </c>
      <c r="H21" s="17">
        <f t="shared" si="3"/>
        <v>7.5625</v>
      </c>
      <c r="I21" s="45">
        <f t="shared" si="4"/>
        <v>259.34397411034723</v>
      </c>
      <c r="J21" s="51">
        <f t="shared" si="0"/>
        <v>-2.5998995833118564E-3</v>
      </c>
      <c r="K21" s="46">
        <f t="shared" si="5"/>
        <v>248.82271345817341</v>
      </c>
      <c r="L21" s="51">
        <f t="shared" si="1"/>
        <v>-4.3063174147475472E-2</v>
      </c>
    </row>
    <row r="22" spans="2:12">
      <c r="B22" s="58"/>
      <c r="C22" s="13" t="s">
        <v>12</v>
      </c>
      <c r="D22" s="20">
        <v>231.51</v>
      </c>
      <c r="E22" s="20">
        <v>252.31</v>
      </c>
      <c r="F22" s="11">
        <v>17</v>
      </c>
      <c r="G22" s="22">
        <f t="shared" si="2"/>
        <v>0.14049586776859505</v>
      </c>
      <c r="H22" s="17">
        <f t="shared" si="3"/>
        <v>7.117647058823529</v>
      </c>
      <c r="I22" s="45">
        <f t="shared" si="4"/>
        <v>250.2385467154262</v>
      </c>
      <c r="J22" s="51">
        <f t="shared" si="0"/>
        <v>-8.2099531709952291E-3</v>
      </c>
      <c r="K22" s="46">
        <f t="shared" si="5"/>
        <v>242.3904410834497</v>
      </c>
      <c r="L22" s="51">
        <f t="shared" si="1"/>
        <v>-3.9314965386034247E-2</v>
      </c>
    </row>
    <row r="23" spans="2:12">
      <c r="B23" s="58"/>
      <c r="C23" s="13" t="s">
        <v>13</v>
      </c>
      <c r="D23" s="20">
        <v>111.95</v>
      </c>
      <c r="E23" s="20">
        <v>247.27</v>
      </c>
      <c r="F23" s="11">
        <v>18</v>
      </c>
      <c r="G23" s="22">
        <f t="shared" si="2"/>
        <v>0.1487603305785124</v>
      </c>
      <c r="H23" s="17">
        <f t="shared" si="3"/>
        <v>6.7222222222222223</v>
      </c>
      <c r="I23" s="45">
        <f t="shared" si="4"/>
        <v>241.61769045432575</v>
      </c>
      <c r="J23" s="51">
        <f t="shared" si="0"/>
        <v>-2.2858856900045525E-2</v>
      </c>
      <c r="K23" s="46">
        <f t="shared" si="5"/>
        <v>236.32593337503116</v>
      </c>
      <c r="L23" s="51">
        <f t="shared" si="1"/>
        <v>-4.4259581125768811E-2</v>
      </c>
    </row>
    <row r="24" spans="2:12">
      <c r="B24" s="58"/>
      <c r="C24" s="13" t="s">
        <v>14</v>
      </c>
      <c r="D24" s="20">
        <v>85.5</v>
      </c>
      <c r="E24" s="20">
        <v>233.39</v>
      </c>
      <c r="F24" s="11">
        <v>19</v>
      </c>
      <c r="G24" s="22">
        <f t="shared" si="2"/>
        <v>0.15702479338842976</v>
      </c>
      <c r="H24" s="17">
        <f t="shared" si="3"/>
        <v>6.3684210526315788</v>
      </c>
      <c r="I24" s="45">
        <f t="shared" si="4"/>
        <v>233.45667628471648</v>
      </c>
      <c r="J24" s="51">
        <f t="shared" si="0"/>
        <v>2.8568612501175388E-4</v>
      </c>
      <c r="K24" s="46">
        <f t="shared" si="5"/>
        <v>230.58940119825488</v>
      </c>
      <c r="L24" s="51">
        <f t="shared" si="1"/>
        <v>-1.1999652091970995E-2</v>
      </c>
    </row>
    <row r="25" spans="2:12">
      <c r="B25" s="58"/>
      <c r="C25" s="13" t="s">
        <v>15</v>
      </c>
      <c r="D25" s="20">
        <v>61.28</v>
      </c>
      <c r="E25" s="20">
        <v>231.51</v>
      </c>
      <c r="F25" s="11">
        <v>20</v>
      </c>
      <c r="G25" s="22">
        <f t="shared" si="2"/>
        <v>0.16528925619834711</v>
      </c>
      <c r="H25" s="17">
        <f t="shared" si="3"/>
        <v>6.05</v>
      </c>
      <c r="I25" s="45">
        <f t="shared" si="4"/>
        <v>225.73182160618114</v>
      </c>
      <c r="J25" s="51">
        <f t="shared" si="0"/>
        <v>-2.495865575490842E-2</v>
      </c>
      <c r="K25" s="46">
        <f t="shared" si="5"/>
        <v>225.14718266373578</v>
      </c>
      <c r="L25" s="51">
        <f t="shared" si="1"/>
        <v>-2.7483984865725949E-2</v>
      </c>
    </row>
    <row r="26" spans="2:12">
      <c r="B26" s="58"/>
      <c r="C26" s="13" t="s">
        <v>16</v>
      </c>
      <c r="D26" s="20">
        <v>138.53</v>
      </c>
      <c r="E26" s="20">
        <v>230.14</v>
      </c>
      <c r="F26" s="11">
        <v>21</v>
      </c>
      <c r="G26" s="22">
        <f t="shared" si="2"/>
        <v>0.17355371900826447</v>
      </c>
      <c r="H26" s="17">
        <f t="shared" si="3"/>
        <v>5.7619047619047619</v>
      </c>
      <c r="I26" s="45">
        <f t="shared" si="4"/>
        <v>218.42045882577554</v>
      </c>
      <c r="J26" s="51">
        <f t="shared" si="0"/>
        <v>-5.0923529913202599E-2</v>
      </c>
      <c r="K26" s="46">
        <f t="shared" si="5"/>
        <v>219.97054624535903</v>
      </c>
      <c r="L26" s="51">
        <f t="shared" si="1"/>
        <v>-4.4188119208485949E-2</v>
      </c>
    </row>
    <row r="27" spans="2:12">
      <c r="B27" s="58"/>
      <c r="C27" s="13" t="s">
        <v>17</v>
      </c>
      <c r="D27" s="20">
        <v>104.07</v>
      </c>
      <c r="E27" s="20">
        <v>229.9</v>
      </c>
      <c r="F27" s="11">
        <v>22</v>
      </c>
      <c r="G27" s="22">
        <f t="shared" si="2"/>
        <v>0.18181818181818182</v>
      </c>
      <c r="H27" s="17">
        <f t="shared" si="3"/>
        <v>5.5</v>
      </c>
      <c r="I27" s="45">
        <f t="shared" si="4"/>
        <v>211.50090438884132</v>
      </c>
      <c r="J27" s="51">
        <f t="shared" si="0"/>
        <v>-8.0030863902386618E-2</v>
      </c>
      <c r="K27" s="46">
        <f t="shared" si="5"/>
        <v>215.0347725864969</v>
      </c>
      <c r="L27" s="51">
        <f t="shared" si="1"/>
        <v>-6.465953637887388E-2</v>
      </c>
    </row>
    <row r="28" spans="2:12">
      <c r="B28" s="58"/>
      <c r="C28" s="13" t="s">
        <v>18</v>
      </c>
      <c r="D28" s="20">
        <v>61.47</v>
      </c>
      <c r="E28" s="20">
        <v>220.65</v>
      </c>
      <c r="F28" s="11">
        <v>23</v>
      </c>
      <c r="G28" s="22">
        <f t="shared" si="2"/>
        <v>0.19008264462809918</v>
      </c>
      <c r="H28" s="17">
        <f t="shared" si="3"/>
        <v>5.2608695652173916</v>
      </c>
      <c r="I28" s="45">
        <f t="shared" si="4"/>
        <v>204.95242827507064</v>
      </c>
      <c r="J28" s="51">
        <f t="shared" si="0"/>
        <v>-7.1142405279534832E-2</v>
      </c>
      <c r="K28" s="46">
        <f t="shared" si="5"/>
        <v>210.31844057773145</v>
      </c>
      <c r="L28" s="51">
        <f t="shared" si="1"/>
        <v>-4.6823292192470223E-2</v>
      </c>
    </row>
    <row r="29" spans="2:12">
      <c r="B29" s="58"/>
      <c r="C29" s="13" t="s">
        <v>19</v>
      </c>
      <c r="D29" s="20">
        <v>51.06</v>
      </c>
      <c r="E29" s="20">
        <v>203.06</v>
      </c>
      <c r="F29" s="11">
        <v>24</v>
      </c>
      <c r="G29" s="22">
        <f t="shared" si="2"/>
        <v>0.19834710743801653</v>
      </c>
      <c r="H29" s="17">
        <f t="shared" si="3"/>
        <v>5.041666666666667</v>
      </c>
      <c r="I29" s="45">
        <f t="shared" si="4"/>
        <v>198.75522395982301</v>
      </c>
      <c r="J29" s="51">
        <f t="shared" si="0"/>
        <v>-2.1199527431187772E-2</v>
      </c>
      <c r="K29" s="46">
        <f t="shared" si="5"/>
        <v>205.80286548789718</v>
      </c>
      <c r="L29" s="51">
        <f t="shared" si="1"/>
        <v>1.3507660237846828E-2</v>
      </c>
    </row>
    <row r="30" spans="2:12">
      <c r="B30" s="58"/>
      <c r="C30" s="13" t="s">
        <v>20</v>
      </c>
      <c r="D30" s="20">
        <v>47.75</v>
      </c>
      <c r="E30" s="20">
        <v>198.88</v>
      </c>
      <c r="F30" s="11">
        <v>25</v>
      </c>
      <c r="G30" s="22">
        <f t="shared" si="2"/>
        <v>0.20661157024793389</v>
      </c>
      <c r="H30" s="17">
        <f t="shared" si="3"/>
        <v>4.84</v>
      </c>
      <c r="I30" s="45">
        <f t="shared" si="4"/>
        <v>192.89037884069398</v>
      </c>
      <c r="J30" s="51">
        <f t="shared" si="0"/>
        <v>-3.0116759650573269E-2</v>
      </c>
      <c r="K30" s="46">
        <f t="shared" si="5"/>
        <v>201.47165186929811</v>
      </c>
      <c r="L30" s="51">
        <f t="shared" si="1"/>
        <v>1.3031234258337281E-2</v>
      </c>
    </row>
    <row r="31" spans="2:12">
      <c r="B31" s="58"/>
      <c r="C31" s="13" t="s">
        <v>21</v>
      </c>
      <c r="D31" s="20">
        <v>140.5</v>
      </c>
      <c r="E31" s="20">
        <v>186.67</v>
      </c>
      <c r="F31" s="11">
        <v>26</v>
      </c>
      <c r="G31" s="22">
        <f t="shared" si="2"/>
        <v>0.21487603305785125</v>
      </c>
      <c r="H31" s="17">
        <f t="shared" si="3"/>
        <v>4.6538461538461533</v>
      </c>
      <c r="I31" s="45">
        <f t="shared" si="4"/>
        <v>187.33984512933552</v>
      </c>
      <c r="J31" s="51">
        <f t="shared" si="0"/>
        <v>3.5883919715836913E-3</v>
      </c>
      <c r="K31" s="46">
        <f t="shared" si="5"/>
        <v>197.31033420373498</v>
      </c>
      <c r="L31" s="51">
        <f t="shared" si="1"/>
        <v>5.7000772506214145E-2</v>
      </c>
    </row>
    <row r="32" spans="2:12" ht="16.5" thickBot="1">
      <c r="B32" s="59"/>
      <c r="C32" s="14" t="s">
        <v>22</v>
      </c>
      <c r="D32" s="21">
        <v>160.41999999999999</v>
      </c>
      <c r="E32" s="20">
        <v>176.11</v>
      </c>
      <c r="F32" s="11">
        <v>27</v>
      </c>
      <c r="G32" s="22">
        <f t="shared" si="2"/>
        <v>0.2231404958677686</v>
      </c>
      <c r="H32" s="17">
        <f t="shared" si="3"/>
        <v>4.481481481481481</v>
      </c>
      <c r="I32" s="45">
        <f t="shared" si="4"/>
        <v>182.08641120852928</v>
      </c>
      <c r="J32" s="51">
        <f t="shared" si="0"/>
        <v>3.3935672071598831E-2</v>
      </c>
      <c r="K32" s="46">
        <f t="shared" si="5"/>
        <v>193.3060854047549</v>
      </c>
      <c r="L32" s="51">
        <f t="shared" si="1"/>
        <v>9.7644003206830282E-2</v>
      </c>
    </row>
    <row r="33" spans="2:12">
      <c r="B33" s="57">
        <v>1946</v>
      </c>
      <c r="C33" s="12" t="s">
        <v>11</v>
      </c>
      <c r="D33" s="19">
        <v>372.06</v>
      </c>
      <c r="E33" s="20">
        <v>168.7</v>
      </c>
      <c r="F33" s="11">
        <v>28</v>
      </c>
      <c r="G33" s="22">
        <f t="shared" si="2"/>
        <v>0.23140495867768596</v>
      </c>
      <c r="H33" s="17">
        <f t="shared" si="3"/>
        <v>4.3214285714285712</v>
      </c>
      <c r="I33" s="45">
        <f t="shared" si="4"/>
        <v>177.11367345451043</v>
      </c>
      <c r="J33" s="51">
        <f t="shared" si="0"/>
        <v>4.9873583014288354E-2</v>
      </c>
      <c r="K33" s="46">
        <f t="shared" si="5"/>
        <v>189.44747835822508</v>
      </c>
      <c r="L33" s="51">
        <f t="shared" si="1"/>
        <v>0.12298445974051628</v>
      </c>
    </row>
    <row r="34" spans="2:12">
      <c r="B34" s="58"/>
      <c r="C34" s="13" t="s">
        <v>12</v>
      </c>
      <c r="D34" s="20">
        <v>298.61</v>
      </c>
      <c r="E34" s="20">
        <v>160.41999999999999</v>
      </c>
      <c r="F34" s="11">
        <v>29</v>
      </c>
      <c r="G34" s="22">
        <f t="shared" si="2"/>
        <v>0.23966942148760331</v>
      </c>
      <c r="H34" s="17">
        <f t="shared" si="3"/>
        <v>4.1724137931034484</v>
      </c>
      <c r="I34" s="45">
        <f t="shared" si="4"/>
        <v>172.40600852454497</v>
      </c>
      <c r="J34" s="51">
        <f t="shared" si="0"/>
        <v>7.4716422668900301E-2</v>
      </c>
      <c r="K34" s="46">
        <f t="shared" si="5"/>
        <v>185.72428932624931</v>
      </c>
      <c r="L34" s="51">
        <f t="shared" si="1"/>
        <v>0.15773774670396035</v>
      </c>
    </row>
    <row r="35" spans="2:12">
      <c r="B35" s="58"/>
      <c r="C35" s="13" t="s">
        <v>13</v>
      </c>
      <c r="D35" s="20">
        <v>233.39</v>
      </c>
      <c r="E35" s="20">
        <v>159.16</v>
      </c>
      <c r="F35" s="11">
        <v>30</v>
      </c>
      <c r="G35" s="22">
        <f t="shared" si="2"/>
        <v>0.24793388429752067</v>
      </c>
      <c r="H35" s="17">
        <f t="shared" si="3"/>
        <v>4.0333333333333332</v>
      </c>
      <c r="I35" s="45">
        <f t="shared" si="4"/>
        <v>167.94854610975784</v>
      </c>
      <c r="J35" s="51">
        <f t="shared" si="0"/>
        <v>5.5218309309863316E-2</v>
      </c>
      <c r="K35" s="46">
        <f t="shared" si="5"/>
        <v>182.12733469345955</v>
      </c>
      <c r="L35" s="51">
        <f t="shared" si="1"/>
        <v>0.14430343486717484</v>
      </c>
    </row>
    <row r="36" spans="2:12">
      <c r="B36" s="58"/>
      <c r="C36" s="13" t="s">
        <v>14</v>
      </c>
      <c r="D36" s="20">
        <v>159.16</v>
      </c>
      <c r="E36" s="20">
        <v>156.30000000000001</v>
      </c>
      <c r="F36" s="11">
        <v>31</v>
      </c>
      <c r="G36" s="22">
        <f t="shared" si="2"/>
        <v>0.256198347107438</v>
      </c>
      <c r="H36" s="17">
        <f t="shared" si="3"/>
        <v>3.9032258064516134</v>
      </c>
      <c r="I36" s="45">
        <f t="shared" si="4"/>
        <v>163.72714215321372</v>
      </c>
      <c r="J36" s="51">
        <f t="shared" si="0"/>
        <v>4.7518503859332741E-2</v>
      </c>
      <c r="K36" s="46">
        <f t="shared" si="5"/>
        <v>178.6483344919402</v>
      </c>
      <c r="L36" s="51">
        <f t="shared" si="1"/>
        <v>0.14298358600089695</v>
      </c>
    </row>
    <row r="37" spans="2:12">
      <c r="B37" s="58"/>
      <c r="C37" s="13" t="s">
        <v>15</v>
      </c>
      <c r="D37" s="20">
        <v>103.42</v>
      </c>
      <c r="E37" s="20">
        <v>153.5</v>
      </c>
      <c r="F37" s="11">
        <v>32</v>
      </c>
      <c r="G37" s="22">
        <f t="shared" si="2"/>
        <v>0.26446280991735538</v>
      </c>
      <c r="H37" s="17">
        <f t="shared" si="3"/>
        <v>3.78125</v>
      </c>
      <c r="I37" s="45">
        <f t="shared" si="4"/>
        <v>159.72835253324911</v>
      </c>
      <c r="J37" s="51">
        <f t="shared" si="0"/>
        <v>4.0575586535824805E-2</v>
      </c>
      <c r="K37" s="46">
        <f t="shared" si="5"/>
        <v>175.27979760076323</v>
      </c>
      <c r="L37" s="51">
        <f t="shared" si="1"/>
        <v>0.14188793225252919</v>
      </c>
    </row>
    <row r="38" spans="2:12">
      <c r="B38" s="58"/>
      <c r="C38" s="13" t="s">
        <v>16</v>
      </c>
      <c r="D38" s="20">
        <v>98.28</v>
      </c>
      <c r="E38" s="20">
        <v>152.97</v>
      </c>
      <c r="F38" s="11">
        <v>33</v>
      </c>
      <c r="G38" s="22">
        <f t="shared" si="2"/>
        <v>0.27272727272727271</v>
      </c>
      <c r="H38" s="17">
        <f t="shared" si="3"/>
        <v>3.666666666666667</v>
      </c>
      <c r="I38" s="45">
        <f t="shared" si="4"/>
        <v>155.93940721205769</v>
      </c>
      <c r="J38" s="51">
        <f t="shared" ref="J38:J69" si="6">(I38-E38)/E38</f>
        <v>1.9411696489884875E-2</v>
      </c>
      <c r="K38" s="46">
        <f t="shared" si="5"/>
        <v>172.01492461622067</v>
      </c>
      <c r="L38" s="51">
        <f t="shared" ref="L38:L69" si="7">(K38-E38)/E38</f>
        <v>0.12450104344786997</v>
      </c>
    </row>
    <row r="39" spans="2:12">
      <c r="B39" s="58"/>
      <c r="C39" s="13" t="s">
        <v>17</v>
      </c>
      <c r="D39" s="20">
        <v>101.04</v>
      </c>
      <c r="E39" s="20">
        <v>148.53</v>
      </c>
      <c r="F39" s="11">
        <v>34</v>
      </c>
      <c r="G39" s="22">
        <f t="shared" si="2"/>
        <v>0.28099173553719009</v>
      </c>
      <c r="H39" s="17">
        <f t="shared" si="3"/>
        <v>3.5588235294117645</v>
      </c>
      <c r="I39" s="45">
        <f t="shared" si="4"/>
        <v>152.34818484952592</v>
      </c>
      <c r="J39" s="51">
        <f t="shared" si="6"/>
        <v>2.5706489258236858E-2</v>
      </c>
      <c r="K39" s="46">
        <f t="shared" si="5"/>
        <v>168.84752522603952</v>
      </c>
      <c r="L39" s="51">
        <f t="shared" si="7"/>
        <v>0.13679071720217814</v>
      </c>
    </row>
    <row r="40" spans="2:12">
      <c r="B40" s="58"/>
      <c r="C40" s="13" t="s">
        <v>18</v>
      </c>
      <c r="D40" s="20">
        <v>66.02</v>
      </c>
      <c r="E40" s="20">
        <v>145</v>
      </c>
      <c r="F40" s="11">
        <v>35</v>
      </c>
      <c r="G40" s="22">
        <f t="shared" si="2"/>
        <v>0.28925619834710742</v>
      </c>
      <c r="H40" s="17">
        <f t="shared" si="3"/>
        <v>3.4571428571428573</v>
      </c>
      <c r="I40" s="45">
        <f t="shared" si="4"/>
        <v>148.94318788232175</v>
      </c>
      <c r="J40" s="51">
        <f t="shared" si="6"/>
        <v>2.7194399188425873E-2</v>
      </c>
      <c r="K40" s="46">
        <f t="shared" si="5"/>
        <v>165.77194756378742</v>
      </c>
      <c r="L40" s="51">
        <f t="shared" si="7"/>
        <v>0.14325481078474084</v>
      </c>
    </row>
    <row r="41" spans="2:12">
      <c r="B41" s="58"/>
      <c r="C41" s="13" t="s">
        <v>19</v>
      </c>
      <c r="D41" s="20">
        <v>50.73</v>
      </c>
      <c r="E41" s="20">
        <v>141.41</v>
      </c>
      <c r="F41" s="11">
        <v>36</v>
      </c>
      <c r="G41" s="22">
        <f t="shared" si="2"/>
        <v>0.2975206611570248</v>
      </c>
      <c r="H41" s="17">
        <f t="shared" si="3"/>
        <v>3.3611111111111112</v>
      </c>
      <c r="I41" s="45">
        <f t="shared" si="4"/>
        <v>145.71351806823549</v>
      </c>
      <c r="J41" s="51">
        <f t="shared" si="6"/>
        <v>3.0432911874941591E-2</v>
      </c>
      <c r="K41" s="46">
        <f t="shared" si="5"/>
        <v>162.78301751762095</v>
      </c>
      <c r="L41" s="51">
        <f t="shared" si="7"/>
        <v>0.15114219303883</v>
      </c>
    </row>
    <row r="42" spans="2:12">
      <c r="B42" s="58"/>
      <c r="C42" s="13" t="s">
        <v>20</v>
      </c>
      <c r="D42" s="20">
        <v>78.27</v>
      </c>
      <c r="E42" s="20">
        <v>140.5</v>
      </c>
      <c r="F42" s="11">
        <v>37</v>
      </c>
      <c r="G42" s="22">
        <f t="shared" si="2"/>
        <v>0.30578512396694213</v>
      </c>
      <c r="H42" s="17">
        <f t="shared" si="3"/>
        <v>3.2702702702702706</v>
      </c>
      <c r="I42" s="45">
        <f t="shared" si="4"/>
        <v>142.64885249577139</v>
      </c>
      <c r="J42" s="51">
        <f t="shared" si="6"/>
        <v>1.5294323813319527E-2</v>
      </c>
      <c r="K42" s="46">
        <f t="shared" si="5"/>
        <v>159.87598635626202</v>
      </c>
      <c r="L42" s="51">
        <f t="shared" si="7"/>
        <v>0.13790737620115315</v>
      </c>
    </row>
    <row r="43" spans="2:12">
      <c r="B43" s="58"/>
      <c r="C43" s="13" t="s">
        <v>21</v>
      </c>
      <c r="D43" s="20">
        <v>73.17</v>
      </c>
      <c r="E43" s="20">
        <v>138.57</v>
      </c>
      <c r="F43" s="11">
        <v>38</v>
      </c>
      <c r="G43" s="22">
        <f t="shared" si="2"/>
        <v>0.31404958677685951</v>
      </c>
      <c r="H43" s="17">
        <f t="shared" si="3"/>
        <v>3.1842105263157894</v>
      </c>
      <c r="I43" s="45">
        <f t="shared" si="4"/>
        <v>139.73942005899283</v>
      </c>
      <c r="J43" s="51">
        <f t="shared" si="6"/>
        <v>8.4392008298538029E-3</v>
      </c>
      <c r="K43" s="46">
        <f t="shared" si="5"/>
        <v>157.0464853408447</v>
      </c>
      <c r="L43" s="51">
        <f t="shared" si="7"/>
        <v>0.1333368358291456</v>
      </c>
    </row>
    <row r="44" spans="2:12" ht="16.5" thickBot="1">
      <c r="B44" s="59"/>
      <c r="C44" s="14" t="s">
        <v>22</v>
      </c>
      <c r="D44" s="21">
        <v>87.5</v>
      </c>
      <c r="E44" s="20">
        <v>138.53</v>
      </c>
      <c r="F44" s="11">
        <v>39</v>
      </c>
      <c r="G44" s="22">
        <f t="shared" si="2"/>
        <v>0.32231404958677684</v>
      </c>
      <c r="H44" s="17">
        <f t="shared" si="3"/>
        <v>3.1025641025641026</v>
      </c>
      <c r="I44" s="45">
        <f t="shared" si="4"/>
        <v>136.97597839761801</v>
      </c>
      <c r="J44" s="51">
        <f t="shared" si="6"/>
        <v>-1.1217942701089971E-2</v>
      </c>
      <c r="K44" s="46">
        <f t="shared" si="5"/>
        <v>154.29048623345875</v>
      </c>
      <c r="L44" s="51">
        <f t="shared" si="7"/>
        <v>0.11376948122037644</v>
      </c>
    </row>
    <row r="45" spans="2:12">
      <c r="B45" s="57">
        <v>1947</v>
      </c>
      <c r="C45" s="12" t="s">
        <v>11</v>
      </c>
      <c r="D45" s="19">
        <v>288.68</v>
      </c>
      <c r="E45" s="20">
        <v>136.34</v>
      </c>
      <c r="F45" s="11">
        <v>40</v>
      </c>
      <c r="G45" s="22">
        <f t="shared" si="2"/>
        <v>0.33057851239669422</v>
      </c>
      <c r="H45" s="17">
        <f t="shared" si="3"/>
        <v>3.0249999999999999</v>
      </c>
      <c r="I45" s="45">
        <f t="shared" si="4"/>
        <v>134.3497913023686</v>
      </c>
      <c r="J45" s="51">
        <f t="shared" si="6"/>
        <v>-1.4597393997589867E-2</v>
      </c>
      <c r="K45" s="46">
        <f t="shared" si="5"/>
        <v>151.6042668063256</v>
      </c>
      <c r="L45" s="51">
        <f t="shared" si="7"/>
        <v>0.11195736252255827</v>
      </c>
    </row>
    <row r="46" spans="2:12">
      <c r="B46" s="58"/>
      <c r="C46" s="13" t="s">
        <v>12</v>
      </c>
      <c r="D46" s="20">
        <v>390.3</v>
      </c>
      <c r="E46" s="20">
        <v>134.68</v>
      </c>
      <c r="F46" s="11">
        <v>41</v>
      </c>
      <c r="G46" s="22">
        <f t="shared" si="2"/>
        <v>0.33884297520661155</v>
      </c>
      <c r="H46" s="17">
        <f t="shared" si="3"/>
        <v>2.9512195121951219</v>
      </c>
      <c r="I46" s="45">
        <f t="shared" si="4"/>
        <v>131.85260658556984</v>
      </c>
      <c r="J46" s="51">
        <f t="shared" si="6"/>
        <v>-2.0993417095561049E-2</v>
      </c>
      <c r="K46" s="46">
        <f t="shared" si="5"/>
        <v>148.98438061048716</v>
      </c>
      <c r="L46" s="51">
        <f t="shared" si="7"/>
        <v>0.10621013224299938</v>
      </c>
    </row>
    <row r="47" spans="2:12">
      <c r="B47" s="58"/>
      <c r="C47" s="13" t="s">
        <v>13</v>
      </c>
      <c r="D47" s="20">
        <v>422.5</v>
      </c>
      <c r="E47" s="20">
        <v>130.57</v>
      </c>
      <c r="F47" s="11">
        <v>42</v>
      </c>
      <c r="G47" s="22">
        <f t="shared" si="2"/>
        <v>0.34710743801652894</v>
      </c>
      <c r="H47" s="17">
        <f t="shared" si="3"/>
        <v>2.8809523809523809</v>
      </c>
      <c r="I47" s="45">
        <f t="shared" si="4"/>
        <v>129.47663441700359</v>
      </c>
      <c r="J47" s="51">
        <f t="shared" si="6"/>
        <v>-8.3737886420800975E-3</v>
      </c>
      <c r="K47" s="46">
        <f t="shared" si="5"/>
        <v>146.42763038794885</v>
      </c>
      <c r="L47" s="51">
        <f t="shared" si="7"/>
        <v>0.12144926390402742</v>
      </c>
    </row>
    <row r="48" spans="2:12">
      <c r="B48" s="58"/>
      <c r="C48" s="13" t="s">
        <v>14</v>
      </c>
      <c r="D48" s="20">
        <v>198.88</v>
      </c>
      <c r="E48" s="20">
        <v>123.19</v>
      </c>
      <c r="F48" s="11">
        <v>43</v>
      </c>
      <c r="G48" s="22">
        <f t="shared" si="2"/>
        <v>0.35537190082644626</v>
      </c>
      <c r="H48" s="17">
        <f t="shared" si="3"/>
        <v>2.8139534883720931</v>
      </c>
      <c r="I48" s="45">
        <f t="shared" si="4"/>
        <v>127.21452612501088</v>
      </c>
      <c r="J48" s="51">
        <f t="shared" si="6"/>
        <v>3.266925988319571E-2</v>
      </c>
      <c r="K48" s="46">
        <f t="shared" si="5"/>
        <v>143.93104461272725</v>
      </c>
      <c r="L48" s="51">
        <f t="shared" si="7"/>
        <v>0.16836630093942082</v>
      </c>
    </row>
    <row r="49" spans="2:12">
      <c r="B49" s="58"/>
      <c r="C49" s="13" t="s">
        <v>15</v>
      </c>
      <c r="D49" s="20">
        <v>148.53</v>
      </c>
      <c r="E49" s="20">
        <v>121.96</v>
      </c>
      <c r="F49" s="11">
        <v>44</v>
      </c>
      <c r="G49" s="22">
        <f t="shared" si="2"/>
        <v>0.36363636363636365</v>
      </c>
      <c r="H49" s="17">
        <f t="shared" si="3"/>
        <v>2.75</v>
      </c>
      <c r="I49" s="45">
        <f t="shared" si="4"/>
        <v>125.05935346285008</v>
      </c>
      <c r="J49" s="51">
        <f t="shared" si="6"/>
        <v>2.5412868668826579E-2</v>
      </c>
      <c r="K49" s="46">
        <f t="shared" si="5"/>
        <v>141.49185672908669</v>
      </c>
      <c r="L49" s="51">
        <f t="shared" si="7"/>
        <v>0.1601496944005141</v>
      </c>
    </row>
    <row r="50" spans="2:12">
      <c r="B50" s="58"/>
      <c r="C50" s="13" t="s">
        <v>16</v>
      </c>
      <c r="D50" s="20">
        <v>118.93</v>
      </c>
      <c r="E50" s="20">
        <v>121.81</v>
      </c>
      <c r="F50" s="11">
        <v>45</v>
      </c>
      <c r="G50" s="22">
        <f t="shared" si="2"/>
        <v>0.37190082644628097</v>
      </c>
      <c r="H50" s="17">
        <f t="shared" si="3"/>
        <v>2.6888888888888891</v>
      </c>
      <c r="I50" s="45">
        <f t="shared" si="4"/>
        <v>123.00458834030377</v>
      </c>
      <c r="J50" s="51">
        <f t="shared" si="6"/>
        <v>9.8069808743433788E-3</v>
      </c>
      <c r="K50" s="46">
        <f t="shared" si="5"/>
        <v>139.10748672318329</v>
      </c>
      <c r="L50" s="51">
        <f t="shared" si="7"/>
        <v>0.14200383156705756</v>
      </c>
    </row>
    <row r="51" spans="2:12">
      <c r="B51" s="58"/>
      <c r="C51" s="13" t="s">
        <v>17</v>
      </c>
      <c r="D51" s="20" t="s">
        <v>28</v>
      </c>
      <c r="E51" s="20">
        <v>121.51</v>
      </c>
      <c r="F51" s="11">
        <v>46</v>
      </c>
      <c r="G51" s="22">
        <f t="shared" si="2"/>
        <v>0.38016528925619836</v>
      </c>
      <c r="H51" s="17">
        <f t="shared" si="3"/>
        <v>2.6304347826086958</v>
      </c>
      <c r="I51" s="45">
        <f t="shared" si="4"/>
        <v>121.04408302053895</v>
      </c>
      <c r="J51" s="51">
        <f t="shared" si="6"/>
        <v>-3.8343920620611985E-3</v>
      </c>
      <c r="K51" s="46">
        <f t="shared" si="5"/>
        <v>136.77552472032124</v>
      </c>
      <c r="L51" s="51">
        <f t="shared" si="7"/>
        <v>0.12563183869904732</v>
      </c>
    </row>
    <row r="52" spans="2:12">
      <c r="B52" s="58"/>
      <c r="C52" s="13" t="s">
        <v>18</v>
      </c>
      <c r="D52" s="20">
        <v>90.46</v>
      </c>
      <c r="E52" s="20">
        <v>118.93</v>
      </c>
      <c r="F52" s="11">
        <v>47</v>
      </c>
      <c r="G52" s="22">
        <f t="shared" si="2"/>
        <v>0.38842975206611569</v>
      </c>
      <c r="H52" s="17">
        <f t="shared" si="3"/>
        <v>2.5744680851063833</v>
      </c>
      <c r="I52" s="45">
        <f t="shared" si="4"/>
        <v>119.17205078222065</v>
      </c>
      <c r="J52" s="51">
        <f t="shared" si="6"/>
        <v>2.035237385189982E-3</v>
      </c>
      <c r="K52" s="46">
        <f t="shared" si="5"/>
        <v>134.49371634637703</v>
      </c>
      <c r="L52" s="51">
        <f t="shared" si="7"/>
        <v>0.13086451144687647</v>
      </c>
    </row>
    <row r="53" spans="2:12">
      <c r="B53" s="58"/>
      <c r="C53" s="13" t="s">
        <v>19</v>
      </c>
      <c r="D53" s="20">
        <v>110.39</v>
      </c>
      <c r="E53" s="20">
        <v>116.12</v>
      </c>
      <c r="F53" s="11">
        <v>48</v>
      </c>
      <c r="G53" s="22">
        <f t="shared" si="2"/>
        <v>0.39669421487603307</v>
      </c>
      <c r="H53" s="17">
        <f t="shared" si="3"/>
        <v>2.5208333333333335</v>
      </c>
      <c r="I53" s="45">
        <f t="shared" si="4"/>
        <v>117.38304704687374</v>
      </c>
      <c r="J53" s="51">
        <f t="shared" si="6"/>
        <v>1.0877084454648097E-2</v>
      </c>
      <c r="K53" s="46">
        <f t="shared" si="5"/>
        <v>132.25994963048697</v>
      </c>
      <c r="L53" s="51">
        <f t="shared" si="7"/>
        <v>0.13899371021776583</v>
      </c>
    </row>
    <row r="54" spans="2:12">
      <c r="B54" s="58"/>
      <c r="C54" s="13" t="s">
        <v>20</v>
      </c>
      <c r="D54" s="20">
        <v>114.61</v>
      </c>
      <c r="E54" s="20">
        <v>114.61</v>
      </c>
      <c r="F54" s="11">
        <v>49</v>
      </c>
      <c r="G54" s="22">
        <f t="shared" si="2"/>
        <v>0.4049586776859504</v>
      </c>
      <c r="H54" s="17">
        <f t="shared" si="3"/>
        <v>2.4693877551020411</v>
      </c>
      <c r="I54" s="45">
        <f t="shared" si="4"/>
        <v>115.67195097150096</v>
      </c>
      <c r="J54" s="51">
        <f t="shared" si="6"/>
        <v>9.2657793517229095E-3</v>
      </c>
      <c r="K54" s="46">
        <f t="shared" si="5"/>
        <v>130.07224325827673</v>
      </c>
      <c r="L54" s="51">
        <f t="shared" si="7"/>
        <v>0.13491181623136489</v>
      </c>
    </row>
    <row r="55" spans="2:12">
      <c r="B55" s="58"/>
      <c r="C55" s="13" t="s">
        <v>21</v>
      </c>
      <c r="D55" s="20">
        <v>100.77</v>
      </c>
      <c r="E55" s="20">
        <v>113.94</v>
      </c>
      <c r="F55" s="11">
        <v>50</v>
      </c>
      <c r="G55" s="22">
        <f t="shared" si="2"/>
        <v>0.41322314049586778</v>
      </c>
      <c r="H55" s="17">
        <f t="shared" si="3"/>
        <v>2.42</v>
      </c>
      <c r="I55" s="45">
        <f t="shared" si="4"/>
        <v>114.03394750645015</v>
      </c>
      <c r="J55" s="51">
        <f t="shared" si="6"/>
        <v>8.245348995098243E-4</v>
      </c>
      <c r="K55" s="46">
        <f t="shared" si="5"/>
        <v>127.92873601188793</v>
      </c>
      <c r="L55" s="51">
        <f t="shared" si="7"/>
        <v>0.12277282790844249</v>
      </c>
    </row>
    <row r="56" spans="2:12" ht="16.5" thickBot="1">
      <c r="B56" s="59"/>
      <c r="C56" s="14" t="s">
        <v>22</v>
      </c>
      <c r="D56" s="21">
        <v>252.31</v>
      </c>
      <c r="E56" s="20">
        <v>111.95</v>
      </c>
      <c r="F56" s="11">
        <v>51</v>
      </c>
      <c r="G56" s="22">
        <f t="shared" si="2"/>
        <v>0.42148760330578511</v>
      </c>
      <c r="H56" s="17">
        <f t="shared" si="3"/>
        <v>2.3725490196078431</v>
      </c>
      <c r="I56" s="45">
        <f t="shared" si="4"/>
        <v>112.46450991853379</v>
      </c>
      <c r="J56" s="51">
        <f t="shared" si="6"/>
        <v>4.595890295076282E-3</v>
      </c>
      <c r="K56" s="46">
        <f t="shared" si="5"/>
        <v>125.82767725576326</v>
      </c>
      <c r="L56" s="51">
        <f t="shared" si="7"/>
        <v>0.12396317334312872</v>
      </c>
    </row>
    <row r="57" spans="2:12">
      <c r="B57" s="57">
        <v>1948</v>
      </c>
      <c r="C57" s="12" t="s">
        <v>11</v>
      </c>
      <c r="D57" s="19">
        <v>282.83</v>
      </c>
      <c r="E57" s="20">
        <v>110.39</v>
      </c>
      <c r="F57" s="11">
        <v>52</v>
      </c>
      <c r="G57" s="22">
        <f t="shared" si="2"/>
        <v>0.42975206611570249</v>
      </c>
      <c r="H57" s="17">
        <f t="shared" si="3"/>
        <v>2.3269230769230766</v>
      </c>
      <c r="I57" s="45">
        <f t="shared" si="4"/>
        <v>110.95938277940257</v>
      </c>
      <c r="J57" s="51">
        <f t="shared" si="6"/>
        <v>5.1579199148706735E-3</v>
      </c>
      <c r="K57" s="46">
        <f t="shared" si="5"/>
        <v>123.76741834632477</v>
      </c>
      <c r="L57" s="51">
        <f t="shared" si="7"/>
        <v>0.12118324437290311</v>
      </c>
    </row>
    <row r="58" spans="2:12">
      <c r="B58" s="58"/>
      <c r="C58" s="13" t="s">
        <v>12</v>
      </c>
      <c r="D58" s="20">
        <v>361.66</v>
      </c>
      <c r="E58" s="20">
        <v>110.06</v>
      </c>
      <c r="F58" s="11">
        <v>53</v>
      </c>
      <c r="G58" s="22">
        <f t="shared" si="2"/>
        <v>0.43801652892561982</v>
      </c>
      <c r="H58" s="17">
        <f t="shared" si="3"/>
        <v>2.2830188679245285</v>
      </c>
      <c r="I58" s="45">
        <f t="shared" si="4"/>
        <v>109.51456541916804</v>
      </c>
      <c r="J58" s="51">
        <f t="shared" si="6"/>
        <v>-4.9557930295472093E-3</v>
      </c>
      <c r="K58" s="46">
        <f t="shared" si="5"/>
        <v>121.7464048599341</v>
      </c>
      <c r="L58" s="51">
        <f t="shared" si="7"/>
        <v>0.10618212665758768</v>
      </c>
    </row>
    <row r="59" spans="2:12">
      <c r="B59" s="58"/>
      <c r="C59" s="13" t="s">
        <v>13</v>
      </c>
      <c r="D59" s="20">
        <v>326.74</v>
      </c>
      <c r="E59" s="20">
        <v>108.44</v>
      </c>
      <c r="F59" s="11">
        <v>54</v>
      </c>
      <c r="G59" s="22">
        <f t="shared" si="2"/>
        <v>0.4462809917355372</v>
      </c>
      <c r="H59" s="17">
        <f t="shared" si="3"/>
        <v>2.2407407407407405</v>
      </c>
      <c r="I59" s="45">
        <f t="shared" si="4"/>
        <v>108.12629584527866</v>
      </c>
      <c r="J59" s="51">
        <f t="shared" si="6"/>
        <v>-2.8928822825648815E-3</v>
      </c>
      <c r="K59" s="46">
        <f t="shared" si="5"/>
        <v>119.76316954734472</v>
      </c>
      <c r="L59" s="51">
        <f t="shared" si="7"/>
        <v>0.10441875274202064</v>
      </c>
    </row>
    <row r="60" spans="2:12">
      <c r="B60" s="58"/>
      <c r="C60" s="13" t="s">
        <v>14</v>
      </c>
      <c r="D60" s="20">
        <v>203.06</v>
      </c>
      <c r="E60" s="20">
        <v>107.54</v>
      </c>
      <c r="F60" s="11">
        <v>55</v>
      </c>
      <c r="G60" s="22">
        <f t="shared" si="2"/>
        <v>0.45454545454545453</v>
      </c>
      <c r="H60" s="17">
        <f t="shared" si="3"/>
        <v>2.2000000000000002</v>
      </c>
      <c r="I60" s="45">
        <f t="shared" si="4"/>
        <v>106.7910351266483</v>
      </c>
      <c r="J60" s="51">
        <f t="shared" si="6"/>
        <v>-6.9645236502855678E-3</v>
      </c>
      <c r="K60" s="46">
        <f t="shared" si="5"/>
        <v>117.81632593464906</v>
      </c>
      <c r="L60" s="51">
        <f t="shared" si="7"/>
        <v>9.5558173095118562E-2</v>
      </c>
    </row>
    <row r="61" spans="2:12">
      <c r="B61" s="58"/>
      <c r="C61" s="13" t="s">
        <v>15</v>
      </c>
      <c r="D61" s="20">
        <v>145</v>
      </c>
      <c r="E61" s="20">
        <v>105.97</v>
      </c>
      <c r="F61" s="11">
        <v>56</v>
      </c>
      <c r="G61" s="22">
        <f t="shared" si="2"/>
        <v>0.46280991735537191</v>
      </c>
      <c r="H61" s="17">
        <f t="shared" si="3"/>
        <v>2.1607142857142856</v>
      </c>
      <c r="I61" s="45">
        <f t="shared" si="4"/>
        <v>105.5054522430359</v>
      </c>
      <c r="J61" s="51">
        <f t="shared" si="6"/>
        <v>-4.3837666977832833E-3</v>
      </c>
      <c r="K61" s="46">
        <f t="shared" si="5"/>
        <v>115.90456250081489</v>
      </c>
      <c r="L61" s="51">
        <f t="shared" si="7"/>
        <v>9.3748820428563667E-2</v>
      </c>
    </row>
    <row r="62" spans="2:12">
      <c r="B62" s="58"/>
      <c r="C62" s="13" t="s">
        <v>16</v>
      </c>
      <c r="D62" s="20">
        <v>116.12</v>
      </c>
      <c r="E62" s="20">
        <v>104.07</v>
      </c>
      <c r="F62" s="11">
        <v>57</v>
      </c>
      <c r="G62" s="22">
        <f t="shared" si="2"/>
        <v>0.47107438016528924</v>
      </c>
      <c r="H62" s="17">
        <f t="shared" si="3"/>
        <v>2.1228070175438596</v>
      </c>
      <c r="I62" s="45">
        <f t="shared" si="4"/>
        <v>104.26640939967768</v>
      </c>
      <c r="J62" s="51">
        <f t="shared" si="6"/>
        <v>1.8872816342624292E-3</v>
      </c>
      <c r="K62" s="46">
        <f t="shared" si="5"/>
        <v>114.02663737056845</v>
      </c>
      <c r="L62" s="51">
        <f t="shared" si="7"/>
        <v>9.5672502840092807E-2</v>
      </c>
    </row>
    <row r="63" spans="2:12">
      <c r="B63" s="58"/>
      <c r="C63" s="13" t="s">
        <v>17</v>
      </c>
      <c r="D63" s="20">
        <v>94.47</v>
      </c>
      <c r="E63" s="20">
        <v>103.97</v>
      </c>
      <c r="F63" s="11">
        <v>58</v>
      </c>
      <c r="G63" s="22">
        <f t="shared" si="2"/>
        <v>0.47933884297520662</v>
      </c>
      <c r="H63" s="17">
        <f t="shared" si="3"/>
        <v>2.0862068965517242</v>
      </c>
      <c r="I63" s="45">
        <f t="shared" si="4"/>
        <v>103.07094780716972</v>
      </c>
      <c r="J63" s="51">
        <f t="shared" si="6"/>
        <v>-8.6472270157764985E-3</v>
      </c>
      <c r="K63" s="46">
        <f t="shared" si="5"/>
        <v>112.18137346883913</v>
      </c>
      <c r="L63" s="51">
        <f t="shared" si="7"/>
        <v>7.8978296324315939E-2</v>
      </c>
    </row>
    <row r="64" spans="2:12">
      <c r="B64" s="58"/>
      <c r="C64" s="13" t="s">
        <v>18</v>
      </c>
      <c r="D64" s="20">
        <v>84.43</v>
      </c>
      <c r="E64" s="20">
        <v>103.42</v>
      </c>
      <c r="F64" s="11">
        <v>59</v>
      </c>
      <c r="G64" s="22">
        <f t="shared" si="2"/>
        <v>0.48760330578512395</v>
      </c>
      <c r="H64" s="17">
        <f t="shared" si="3"/>
        <v>2.0508474576271185</v>
      </c>
      <c r="I64" s="45">
        <f t="shared" si="4"/>
        <v>101.91627392660627</v>
      </c>
      <c r="J64" s="51">
        <f t="shared" si="6"/>
        <v>-1.4539992974219066E-2</v>
      </c>
      <c r="K64" s="46">
        <f t="shared" si="5"/>
        <v>110.3676540894174</v>
      </c>
      <c r="L64" s="51">
        <f t="shared" si="7"/>
        <v>6.7179018462748E-2</v>
      </c>
    </row>
    <row r="65" spans="2:12">
      <c r="B65" s="58"/>
      <c r="C65" s="13" t="s">
        <v>19</v>
      </c>
      <c r="D65" s="20">
        <v>63.09</v>
      </c>
      <c r="E65" s="20">
        <v>103.12</v>
      </c>
      <c r="F65" s="11">
        <v>60</v>
      </c>
      <c r="G65" s="22">
        <f t="shared" si="2"/>
        <v>0.49586776859504134</v>
      </c>
      <c r="H65" s="17">
        <f t="shared" si="3"/>
        <v>2.0166666666666666</v>
      </c>
      <c r="I65" s="45">
        <f t="shared" si="4"/>
        <v>100.7997461799643</v>
      </c>
      <c r="J65" s="51">
        <f t="shared" si="6"/>
        <v>-2.2500521916560341E-2</v>
      </c>
      <c r="K65" s="46">
        <f t="shared" si="5"/>
        <v>108.58441883604934</v>
      </c>
      <c r="L65" s="51">
        <f t="shared" si="7"/>
        <v>5.2990873119175066E-2</v>
      </c>
    </row>
    <row r="66" spans="2:12">
      <c r="B66" s="58"/>
      <c r="C66" s="13" t="s">
        <v>20</v>
      </c>
      <c r="D66" s="20">
        <v>62.98</v>
      </c>
      <c r="E66" s="20">
        <v>102.14</v>
      </c>
      <c r="F66" s="11">
        <v>61</v>
      </c>
      <c r="G66" s="22">
        <f t="shared" si="2"/>
        <v>0.50413223140495866</v>
      </c>
      <c r="H66" s="17">
        <f t="shared" si="3"/>
        <v>1.9836065573770492</v>
      </c>
      <c r="I66" s="45">
        <f t="shared" si="4"/>
        <v>99.718862125746398</v>
      </c>
      <c r="J66" s="51">
        <f t="shared" si="6"/>
        <v>-2.3704110772014907E-2</v>
      </c>
      <c r="K66" s="46">
        <f t="shared" si="5"/>
        <v>106.8306598990259</v>
      </c>
      <c r="L66" s="51">
        <f t="shared" si="7"/>
        <v>4.5923829048618588E-2</v>
      </c>
    </row>
    <row r="67" spans="2:12">
      <c r="B67" s="58"/>
      <c r="C67" s="13" t="s">
        <v>21</v>
      </c>
      <c r="D67" s="20">
        <v>88.04</v>
      </c>
      <c r="E67" s="20">
        <v>101.04</v>
      </c>
      <c r="F67" s="11">
        <v>62</v>
      </c>
      <c r="G67" s="22">
        <f t="shared" si="2"/>
        <v>0.51239669421487599</v>
      </c>
      <c r="H67" s="17">
        <f t="shared" si="3"/>
        <v>1.9516129032258067</v>
      </c>
      <c r="I67" s="45">
        <f t="shared" si="4"/>
        <v>98.671246099870757</v>
      </c>
      <c r="J67" s="51">
        <f t="shared" si="6"/>
        <v>-2.3443724268895974E-2</v>
      </c>
      <c r="K67" s="46">
        <f t="shared" si="5"/>
        <v>105.10541863453001</v>
      </c>
      <c r="L67" s="51">
        <f t="shared" si="7"/>
        <v>4.0235734704374547E-2</v>
      </c>
    </row>
    <row r="68" spans="2:12" ht="16.5" thickBot="1">
      <c r="B68" s="59"/>
      <c r="C68" s="14" t="s">
        <v>22</v>
      </c>
      <c r="D68" s="21">
        <v>88.58</v>
      </c>
      <c r="E68" s="20">
        <v>100.77</v>
      </c>
      <c r="F68" s="11">
        <v>63</v>
      </c>
      <c r="G68" s="22">
        <f t="shared" si="2"/>
        <v>0.52066115702479343</v>
      </c>
      <c r="H68" s="17">
        <f t="shared" si="3"/>
        <v>1.9206349206349205</v>
      </c>
      <c r="I68" s="45">
        <f t="shared" si="4"/>
        <v>97.654637321815187</v>
      </c>
      <c r="J68" s="51">
        <f t="shared" si="6"/>
        <v>-3.0915576840178715E-2</v>
      </c>
      <c r="K68" s="46">
        <f t="shared" si="5"/>
        <v>103.40778241767261</v>
      </c>
      <c r="L68" s="51">
        <f t="shared" si="7"/>
        <v>2.6176266921431091E-2</v>
      </c>
    </row>
    <row r="69" spans="2:12">
      <c r="B69" s="57">
        <v>1949</v>
      </c>
      <c r="C69" s="12" t="s">
        <v>11</v>
      </c>
      <c r="D69" s="19">
        <v>138.57</v>
      </c>
      <c r="E69" s="20">
        <v>99.76</v>
      </c>
      <c r="F69" s="11">
        <v>64</v>
      </c>
      <c r="G69" s="22">
        <f t="shared" si="2"/>
        <v>0.52892561983471076</v>
      </c>
      <c r="H69" s="17">
        <f t="shared" si="3"/>
        <v>1.890625</v>
      </c>
      <c r="I69" s="45">
        <f t="shared" si="4"/>
        <v>96.666878466012747</v>
      </c>
      <c r="J69" s="51">
        <f t="shared" si="6"/>
        <v>-3.1005628849110442E-2</v>
      </c>
      <c r="K69" s="46">
        <f t="shared" si="5"/>
        <v>101.73688174335304</v>
      </c>
      <c r="L69" s="51">
        <f t="shared" si="7"/>
        <v>1.981637673770081E-2</v>
      </c>
    </row>
    <row r="70" spans="2:12">
      <c r="B70" s="58"/>
      <c r="C70" s="13" t="s">
        <v>12</v>
      </c>
      <c r="D70" s="20">
        <v>230.14</v>
      </c>
      <c r="E70" s="20">
        <v>98.28</v>
      </c>
      <c r="F70" s="11">
        <v>65</v>
      </c>
      <c r="G70" s="22">
        <f t="shared" si="2"/>
        <v>0.53719008264462809</v>
      </c>
      <c r="H70" s="17">
        <f t="shared" si="3"/>
        <v>1.8615384615384616</v>
      </c>
      <c r="I70" s="45">
        <f t="shared" si="4"/>
        <v>95.70590469850066</v>
      </c>
      <c r="J70" s="51">
        <f t="shared" ref="J70:J101" si="8">(I70-E70)/E70</f>
        <v>-2.6191445884201678E-2</v>
      </c>
      <c r="K70" s="46">
        <f t="shared" si="5"/>
        <v>100.09188755188713</v>
      </c>
      <c r="L70" s="51">
        <f t="shared" ref="L70:L101" si="9">(K70-E70)/E70</f>
        <v>1.8435974276425772E-2</v>
      </c>
    </row>
    <row r="71" spans="2:12">
      <c r="B71" s="58"/>
      <c r="C71" s="13" t="s">
        <v>13</v>
      </c>
      <c r="D71" s="20">
        <v>168.7</v>
      </c>
      <c r="E71" s="20">
        <v>97</v>
      </c>
      <c r="F71" s="11">
        <v>66</v>
      </c>
      <c r="G71" s="22">
        <f t="shared" ref="G71:G125" si="10">F71/(COUNTA(F$6:F$125)+1)</f>
        <v>0.54545454545454541</v>
      </c>
      <c r="H71" s="17">
        <f t="shared" ref="H71:H125" si="11">1/G71</f>
        <v>1.8333333333333335</v>
      </c>
      <c r="I71" s="45">
        <f t="shared" ref="I71:I102" si="12">2028*G71^6 - 8654.8*G71^5 + 15110*G71^4 - 14354*G71^3 + 8035.3*G71^2 - 2631.2*G71 + 495.68</f>
        <v>94.769733178818285</v>
      </c>
      <c r="J71" s="51">
        <f t="shared" si="8"/>
        <v>-2.2992441455481596E-2</v>
      </c>
      <c r="K71" s="46">
        <f t="shared" ref="K71:K125" si="13" xml:space="preserve"> -106.1*LN(G71) + 34.161</f>
        <v>98.472008758810489</v>
      </c>
      <c r="L71" s="51">
        <f t="shared" si="9"/>
        <v>1.5175348028974111E-2</v>
      </c>
    </row>
    <row r="72" spans="2:12">
      <c r="B72" s="58"/>
      <c r="C72" s="13" t="s">
        <v>14</v>
      </c>
      <c r="D72" s="20">
        <v>134.68</v>
      </c>
      <c r="E72" s="20">
        <v>94.47</v>
      </c>
      <c r="F72" s="11">
        <v>67</v>
      </c>
      <c r="G72" s="22">
        <f t="shared" si="10"/>
        <v>0.55371900826446285</v>
      </c>
      <c r="H72" s="17">
        <f t="shared" si="11"/>
        <v>1.8059701492537312</v>
      </c>
      <c r="I72" s="45">
        <f t="shared" si="12"/>
        <v>93.856453027158921</v>
      </c>
      <c r="J72" s="51">
        <f t="shared" si="8"/>
        <v>-6.4946223440359718E-3</v>
      </c>
      <c r="K72" s="46">
        <f t="shared" si="13"/>
        <v>96.876489970432715</v>
      </c>
      <c r="L72" s="51">
        <f t="shared" si="9"/>
        <v>2.5473589186331282E-2</v>
      </c>
    </row>
    <row r="73" spans="2:12">
      <c r="B73" s="58"/>
      <c r="C73" s="13" t="s">
        <v>15</v>
      </c>
      <c r="D73" s="20">
        <v>91.32</v>
      </c>
      <c r="E73" s="20">
        <v>93.4</v>
      </c>
      <c r="F73" s="11">
        <v>68</v>
      </c>
      <c r="G73" s="22">
        <f t="shared" si="10"/>
        <v>0.56198347107438018</v>
      </c>
      <c r="H73" s="17">
        <f t="shared" si="11"/>
        <v>1.7794117647058822</v>
      </c>
      <c r="I73" s="45">
        <f t="shared" si="12"/>
        <v>92.964215756775218</v>
      </c>
      <c r="J73" s="51">
        <f t="shared" si="8"/>
        <v>-4.6657841887022249E-3</v>
      </c>
      <c r="K73" s="46">
        <f t="shared" si="13"/>
        <v>95.304609368629315</v>
      </c>
      <c r="L73" s="51">
        <f t="shared" si="9"/>
        <v>2.0391963261555769E-2</v>
      </c>
    </row>
    <row r="74" spans="2:12">
      <c r="B74" s="58"/>
      <c r="C74" s="13" t="s">
        <v>16</v>
      </c>
      <c r="D74" s="20">
        <v>78.25</v>
      </c>
      <c r="E74" s="20">
        <v>91.32</v>
      </c>
      <c r="F74" s="11">
        <v>69</v>
      </c>
      <c r="G74" s="22">
        <f t="shared" si="10"/>
        <v>0.57024793388429751</v>
      </c>
      <c r="H74" s="17">
        <f t="shared" si="11"/>
        <v>1.7536231884057971</v>
      </c>
      <c r="I74" s="45">
        <f t="shared" si="12"/>
        <v>92.091226171632513</v>
      </c>
      <c r="J74" s="51">
        <f t="shared" si="8"/>
        <v>8.4453150638690352E-3</v>
      </c>
      <c r="K74" s="46">
        <f t="shared" si="13"/>
        <v>93.755676750045012</v>
      </c>
      <c r="L74" s="51">
        <f t="shared" si="9"/>
        <v>2.667188731980967E-2</v>
      </c>
    </row>
    <row r="75" spans="2:12">
      <c r="B75" s="58"/>
      <c r="C75" s="13" t="s">
        <v>17</v>
      </c>
      <c r="D75" s="20">
        <v>59.36</v>
      </c>
      <c r="E75" s="20">
        <v>90.46</v>
      </c>
      <c r="F75" s="11">
        <v>70</v>
      </c>
      <c r="G75" s="22">
        <f t="shared" si="10"/>
        <v>0.57851239669421484</v>
      </c>
      <c r="H75" s="17">
        <f t="shared" si="11"/>
        <v>1.7285714285714286</v>
      </c>
      <c r="I75" s="45">
        <f t="shared" si="12"/>
        <v>91.235733729317587</v>
      </c>
      <c r="J75" s="51">
        <f t="shared" si="8"/>
        <v>8.5754336647976305E-3</v>
      </c>
      <c r="K75" s="46">
        <f t="shared" si="13"/>
        <v>92.229031706377242</v>
      </c>
      <c r="L75" s="51">
        <f t="shared" si="9"/>
        <v>1.9555955188782316E-2</v>
      </c>
    </row>
    <row r="76" spans="2:12">
      <c r="B76" s="58"/>
      <c r="C76" s="13" t="s">
        <v>18</v>
      </c>
      <c r="D76" s="20">
        <v>34.85</v>
      </c>
      <c r="E76" s="20">
        <v>88.9</v>
      </c>
      <c r="F76" s="11">
        <v>71</v>
      </c>
      <c r="G76" s="22">
        <f t="shared" si="10"/>
        <v>0.58677685950413228</v>
      </c>
      <c r="H76" s="17">
        <f t="shared" si="11"/>
        <v>1.704225352112676</v>
      </c>
      <c r="I76" s="45">
        <f t="shared" si="12"/>
        <v>90.396024369198756</v>
      </c>
      <c r="J76" s="51">
        <f t="shared" si="8"/>
        <v>1.6828170632156917E-2</v>
      </c>
      <c r="K76" s="46">
        <f t="shared" si="13"/>
        <v>90.724041933730646</v>
      </c>
      <c r="L76" s="51">
        <f t="shared" si="9"/>
        <v>2.0517907016092695E-2</v>
      </c>
    </row>
    <row r="77" spans="2:12">
      <c r="B77" s="58"/>
      <c r="C77" s="13" t="s">
        <v>19</v>
      </c>
      <c r="D77" s="20">
        <v>25.99</v>
      </c>
      <c r="E77" s="20">
        <v>88.58</v>
      </c>
      <c r="F77" s="11">
        <v>72</v>
      </c>
      <c r="G77" s="22">
        <f t="shared" si="10"/>
        <v>0.5950413223140496</v>
      </c>
      <c r="H77" s="17">
        <f t="shared" si="11"/>
        <v>1.6805555555555556</v>
      </c>
      <c r="I77" s="45">
        <f t="shared" si="12"/>
        <v>89.570412805834565</v>
      </c>
      <c r="J77" s="51">
        <f t="shared" si="8"/>
        <v>1.1180998033806348E-2</v>
      </c>
      <c r="K77" s="46">
        <f t="shared" si="13"/>
        <v>89.24010166021074</v>
      </c>
      <c r="L77" s="51">
        <f t="shared" si="9"/>
        <v>7.4520395146843773E-3</v>
      </c>
    </row>
    <row r="78" spans="2:12">
      <c r="B78" s="58"/>
      <c r="C78" s="13" t="s">
        <v>20</v>
      </c>
      <c r="D78" s="20">
        <v>34.32</v>
      </c>
      <c r="E78" s="20">
        <v>88.21</v>
      </c>
      <c r="F78" s="11">
        <v>73</v>
      </c>
      <c r="G78" s="22">
        <f t="shared" si="10"/>
        <v>0.60330578512396693</v>
      </c>
      <c r="H78" s="17">
        <f t="shared" si="11"/>
        <v>1.6575342465753424</v>
      </c>
      <c r="I78" s="45">
        <f t="shared" si="12"/>
        <v>88.757235287641549</v>
      </c>
      <c r="J78" s="51">
        <f t="shared" si="8"/>
        <v>6.2037783430626417E-3</v>
      </c>
      <c r="K78" s="46">
        <f t="shared" si="13"/>
        <v>87.776630181969921</v>
      </c>
      <c r="L78" s="51">
        <f t="shared" si="9"/>
        <v>-4.912932978461319E-3</v>
      </c>
    </row>
    <row r="79" spans="2:12">
      <c r="B79" s="58"/>
      <c r="C79" s="13" t="s">
        <v>21</v>
      </c>
      <c r="D79" s="20">
        <v>56.33</v>
      </c>
      <c r="E79" s="20">
        <v>88.04</v>
      </c>
      <c r="F79" s="11">
        <v>74</v>
      </c>
      <c r="G79" s="22">
        <f t="shared" si="10"/>
        <v>0.61157024793388426</v>
      </c>
      <c r="H79" s="17">
        <f t="shared" si="11"/>
        <v>1.6351351351351353</v>
      </c>
      <c r="I79" s="45">
        <f t="shared" si="12"/>
        <v>87.954842820807187</v>
      </c>
      <c r="J79" s="51">
        <f t="shared" si="8"/>
        <v>-9.6725555648363693E-4</v>
      </c>
      <c r="K79" s="46">
        <f t="shared" si="13"/>
        <v>86.333070498851811</v>
      </c>
      <c r="L79" s="51">
        <f t="shared" si="9"/>
        <v>-1.9388113370606492E-2</v>
      </c>
    </row>
    <row r="80" spans="2:12" ht="16.5" thickBot="1">
      <c r="B80" s="59"/>
      <c r="C80" s="14" t="s">
        <v>22</v>
      </c>
      <c r="D80" s="21">
        <v>220.65</v>
      </c>
      <c r="E80" s="20">
        <v>87.5</v>
      </c>
      <c r="F80" s="11">
        <v>75</v>
      </c>
      <c r="G80" s="22">
        <f t="shared" si="10"/>
        <v>0.6198347107438017</v>
      </c>
      <c r="H80" s="17">
        <f t="shared" si="11"/>
        <v>1.6133333333333333</v>
      </c>
      <c r="I80" s="45">
        <f t="shared" si="12"/>
        <v>87.161594858455771</v>
      </c>
      <c r="J80" s="51">
        <f t="shared" si="8"/>
        <v>-3.8674873319340416E-3</v>
      </c>
      <c r="K80" s="46">
        <f t="shared" si="13"/>
        <v>84.908888041611675</v>
      </c>
      <c r="L80" s="51">
        <f t="shared" si="9"/>
        <v>-2.961270809586657E-2</v>
      </c>
    </row>
    <row r="81" spans="2:12">
      <c r="B81" s="57">
        <v>1950</v>
      </c>
      <c r="C81" s="12" t="s">
        <v>11</v>
      </c>
      <c r="D81" s="19">
        <v>260.02</v>
      </c>
      <c r="E81" s="20">
        <v>87.16</v>
      </c>
      <c r="F81" s="11">
        <v>76</v>
      </c>
      <c r="G81" s="22">
        <f t="shared" si="10"/>
        <v>0.62809917355371903</v>
      </c>
      <c r="H81" s="17">
        <f t="shared" si="11"/>
        <v>1.5921052631578947</v>
      </c>
      <c r="I81" s="45">
        <f t="shared" si="12"/>
        <v>86.375853455073127</v>
      </c>
      <c r="J81" s="51">
        <f t="shared" si="8"/>
        <v>-8.9966331450994676E-3</v>
      </c>
      <c r="K81" s="46">
        <f t="shared" si="13"/>
        <v>83.503569483434504</v>
      </c>
      <c r="L81" s="51">
        <f t="shared" si="9"/>
        <v>-4.1950786101026767E-2</v>
      </c>
    </row>
    <row r="82" spans="2:12">
      <c r="B82" s="58"/>
      <c r="C82" s="13" t="s">
        <v>12</v>
      </c>
      <c r="D82" s="20">
        <v>556.77</v>
      </c>
      <c r="E82" s="20">
        <v>86.92</v>
      </c>
      <c r="F82" s="11">
        <v>77</v>
      </c>
      <c r="G82" s="22">
        <f t="shared" si="10"/>
        <v>0.63636363636363635</v>
      </c>
      <c r="H82" s="17">
        <f t="shared" si="11"/>
        <v>1.5714285714285714</v>
      </c>
      <c r="I82" s="45">
        <f t="shared" si="12"/>
        <v>85.595977886169919</v>
      </c>
      <c r="J82" s="51">
        <f t="shared" si="8"/>
        <v>-1.5232652022895565E-2</v>
      </c>
      <c r="K82" s="46">
        <f t="shared" si="13"/>
        <v>82.116621629138365</v>
      </c>
      <c r="L82" s="51">
        <f t="shared" si="9"/>
        <v>-5.5262061330667703E-2</v>
      </c>
    </row>
    <row r="83" spans="2:12">
      <c r="B83" s="58"/>
      <c r="C83" s="13" t="s">
        <v>13</v>
      </c>
      <c r="D83" s="20">
        <v>412.26</v>
      </c>
      <c r="E83" s="20">
        <v>85.69</v>
      </c>
      <c r="F83" s="11">
        <v>78</v>
      </c>
      <c r="G83" s="22">
        <f t="shared" si="10"/>
        <v>0.64462809917355368</v>
      </c>
      <c r="H83" s="17">
        <f t="shared" si="11"/>
        <v>1.5512820512820513</v>
      </c>
      <c r="I83" s="45">
        <f t="shared" si="12"/>
        <v>84.820319733213353</v>
      </c>
      <c r="J83" s="51">
        <f t="shared" si="8"/>
        <v>-1.0149145370365795E-2</v>
      </c>
      <c r="K83" s="46">
        <f t="shared" si="13"/>
        <v>80.747570376048543</v>
      </c>
      <c r="L83" s="51">
        <f t="shared" si="9"/>
        <v>-5.7678021052065057E-2</v>
      </c>
    </row>
    <row r="84" spans="2:12">
      <c r="B84" s="58"/>
      <c r="C84" s="13" t="s">
        <v>14</v>
      </c>
      <c r="D84" s="20">
        <v>229.9</v>
      </c>
      <c r="E84" s="20">
        <v>85.5</v>
      </c>
      <c r="F84" s="11">
        <v>79</v>
      </c>
      <c r="G84" s="22">
        <f t="shared" si="10"/>
        <v>0.65289256198347112</v>
      </c>
      <c r="H84" s="17">
        <f t="shared" si="11"/>
        <v>1.5316455696202531</v>
      </c>
      <c r="I84" s="45">
        <f t="shared" si="12"/>
        <v>84.047218433796559</v>
      </c>
      <c r="J84" s="51">
        <f t="shared" si="8"/>
        <v>-1.6991597265537325E-2</v>
      </c>
      <c r="K84" s="46">
        <f t="shared" si="13"/>
        <v>79.395959741063237</v>
      </c>
      <c r="L84" s="51">
        <f t="shared" si="9"/>
        <v>-7.1392283730254538E-2</v>
      </c>
    </row>
    <row r="85" spans="2:12">
      <c r="B85" s="58"/>
      <c r="C85" s="13" t="s">
        <v>15</v>
      </c>
      <c r="D85" s="20">
        <v>152.97</v>
      </c>
      <c r="E85" s="20">
        <v>84.69</v>
      </c>
      <c r="F85" s="11">
        <v>80</v>
      </c>
      <c r="G85" s="22">
        <f t="shared" si="10"/>
        <v>0.66115702479338845</v>
      </c>
      <c r="H85" s="17">
        <f t="shared" si="11"/>
        <v>1.5125</v>
      </c>
      <c r="I85" s="45">
        <f t="shared" si="12"/>
        <v>83.274997297071138</v>
      </c>
      <c r="J85" s="51">
        <f t="shared" si="8"/>
        <v>-1.6708025775520833E-2</v>
      </c>
      <c r="K85" s="46">
        <f t="shared" si="13"/>
        <v>78.06135094891539</v>
      </c>
      <c r="L85" s="51">
        <f t="shared" si="9"/>
        <v>-7.8269560173392469E-2</v>
      </c>
    </row>
    <row r="86" spans="2:12">
      <c r="B86" s="58"/>
      <c r="C86" s="13" t="s">
        <v>16</v>
      </c>
      <c r="D86" s="20">
        <v>123.19</v>
      </c>
      <c r="E86" s="20">
        <v>84.43</v>
      </c>
      <c r="F86" s="11">
        <v>81</v>
      </c>
      <c r="G86" s="22">
        <f t="shared" si="10"/>
        <v>0.66942148760330578</v>
      </c>
      <c r="H86" s="17">
        <f t="shared" si="11"/>
        <v>1.4938271604938271</v>
      </c>
      <c r="I86" s="45">
        <f t="shared" si="12"/>
        <v>82.501959984418534</v>
      </c>
      <c r="J86" s="51">
        <f t="shared" si="8"/>
        <v>-2.2835958966972322E-2</v>
      </c>
      <c r="K86" s="46">
        <f t="shared" si="13"/>
        <v>76.743321577068485</v>
      </c>
      <c r="L86" s="51">
        <f t="shared" si="9"/>
        <v>-9.1042027986871027E-2</v>
      </c>
    </row>
    <row r="87" spans="2:12">
      <c r="B87" s="58"/>
      <c r="C87" s="13" t="s">
        <v>17</v>
      </c>
      <c r="D87" s="20">
        <v>103.97</v>
      </c>
      <c r="E87" s="20">
        <v>84.34</v>
      </c>
      <c r="F87" s="11">
        <v>82</v>
      </c>
      <c r="G87" s="22">
        <f t="shared" si="10"/>
        <v>0.6776859504132231</v>
      </c>
      <c r="H87" s="17">
        <f t="shared" si="11"/>
        <v>1.475609756097561</v>
      </c>
      <c r="I87" s="45">
        <f t="shared" si="12"/>
        <v>81.726387455391603</v>
      </c>
      <c r="J87" s="51">
        <f t="shared" si="8"/>
        <v>-3.098900337453641E-2</v>
      </c>
      <c r="K87" s="46">
        <f t="shared" si="13"/>
        <v>75.441464753076986</v>
      </c>
      <c r="L87" s="51">
        <f t="shared" si="9"/>
        <v>-0.10550788767990298</v>
      </c>
    </row>
    <row r="88" spans="2:12">
      <c r="B88" s="58"/>
      <c r="C88" s="13" t="s">
        <v>18</v>
      </c>
      <c r="D88" s="20">
        <v>75.239999999999995</v>
      </c>
      <c r="E88" s="20">
        <v>81.819999999999993</v>
      </c>
      <c r="F88" s="11">
        <v>83</v>
      </c>
      <c r="G88" s="22">
        <f t="shared" si="10"/>
        <v>0.68595041322314054</v>
      </c>
      <c r="H88" s="17">
        <f t="shared" si="11"/>
        <v>1.4578313253012047</v>
      </c>
      <c r="I88" s="45">
        <f t="shared" si="12"/>
        <v>80.946535378889109</v>
      </c>
      <c r="J88" s="51">
        <f t="shared" si="8"/>
        <v>-1.0675441470433682E-2</v>
      </c>
      <c r="K88" s="46">
        <f t="shared" si="13"/>
        <v>74.155388400595172</v>
      </c>
      <c r="L88" s="51">
        <f t="shared" si="9"/>
        <v>-9.3676504514847492E-2</v>
      </c>
    </row>
    <row r="89" spans="2:12">
      <c r="B89" s="58"/>
      <c r="C89" s="13" t="s">
        <v>19</v>
      </c>
      <c r="D89" s="20">
        <v>66.28</v>
      </c>
      <c r="E89" s="20">
        <v>80.91</v>
      </c>
      <c r="F89" s="11">
        <v>84</v>
      </c>
      <c r="G89" s="22">
        <f t="shared" si="10"/>
        <v>0.69421487603305787</v>
      </c>
      <c r="H89" s="17">
        <f t="shared" si="11"/>
        <v>1.4404761904761905</v>
      </c>
      <c r="I89" s="45">
        <f t="shared" si="12"/>
        <v>80.160632009593598</v>
      </c>
      <c r="J89" s="51">
        <f t="shared" si="8"/>
        <v>-9.2617475022419744E-3</v>
      </c>
      <c r="K89" s="46">
        <f t="shared" si="13"/>
        <v>72.884714530538645</v>
      </c>
      <c r="L89" s="51">
        <f t="shared" si="9"/>
        <v>-9.9187807062926112E-2</v>
      </c>
    </row>
    <row r="90" spans="2:12">
      <c r="B90" s="58"/>
      <c r="C90" s="13" t="s">
        <v>20</v>
      </c>
      <c r="D90" s="20">
        <v>88.9</v>
      </c>
      <c r="E90" s="20">
        <v>79.52</v>
      </c>
      <c r="F90" s="11">
        <v>85</v>
      </c>
      <c r="G90" s="22">
        <f t="shared" si="10"/>
        <v>0.7024793388429752</v>
      </c>
      <c r="H90" s="17">
        <f t="shared" si="11"/>
        <v>1.4235294117647059</v>
      </c>
      <c r="I90" s="45">
        <f t="shared" si="12"/>
        <v>79.366876529662875</v>
      </c>
      <c r="J90" s="51">
        <f t="shared" si="8"/>
        <v>-1.9255969609798939E-3</v>
      </c>
      <c r="K90" s="46">
        <f t="shared" si="13"/>
        <v>71.629078574191652</v>
      </c>
      <c r="L90" s="51">
        <f t="shared" si="9"/>
        <v>-9.9231909278273953E-2</v>
      </c>
    </row>
    <row r="91" spans="2:12">
      <c r="B91" s="58"/>
      <c r="C91" s="13" t="s">
        <v>21</v>
      </c>
      <c r="D91" s="20">
        <v>110.06</v>
      </c>
      <c r="E91" s="20">
        <v>78.27</v>
      </c>
      <c r="F91" s="11">
        <v>86</v>
      </c>
      <c r="G91" s="22">
        <f t="shared" si="10"/>
        <v>0.71074380165289253</v>
      </c>
      <c r="H91" s="17">
        <f t="shared" si="11"/>
        <v>1.4069767441860466</v>
      </c>
      <c r="I91" s="45">
        <f t="shared" si="12"/>
        <v>78.563437855662357</v>
      </c>
      <c r="J91" s="51">
        <f t="shared" si="8"/>
        <v>3.7490463225036586E-3</v>
      </c>
      <c r="K91" s="46">
        <f t="shared" si="13"/>
        <v>70.388128755317069</v>
      </c>
      <c r="L91" s="51">
        <f t="shared" si="9"/>
        <v>-0.10070105078169064</v>
      </c>
    </row>
    <row r="92" spans="2:12" ht="16.5" thickBot="1">
      <c r="B92" s="59"/>
      <c r="C92" s="14" t="s">
        <v>22</v>
      </c>
      <c r="D92" s="21">
        <v>176.11</v>
      </c>
      <c r="E92" s="20">
        <v>78.25</v>
      </c>
      <c r="F92" s="11">
        <v>87</v>
      </c>
      <c r="G92" s="22">
        <f t="shared" si="10"/>
        <v>0.71900826446280997</v>
      </c>
      <c r="H92" s="17">
        <f t="shared" si="11"/>
        <v>1.3908045977011494</v>
      </c>
      <c r="I92" s="45">
        <f t="shared" si="12"/>
        <v>77.748453910761725</v>
      </c>
      <c r="J92" s="51">
        <f t="shared" si="8"/>
        <v>-6.4095346867511158E-3</v>
      </c>
      <c r="K92" s="46">
        <f t="shared" si="13"/>
        <v>69.161525498562895</v>
      </c>
      <c r="L92" s="51">
        <f t="shared" si="9"/>
        <v>-0.11614663899600135</v>
      </c>
    </row>
    <row r="93" spans="2:12">
      <c r="B93" s="57">
        <v>1951</v>
      </c>
      <c r="C93" s="12" t="s">
        <v>11</v>
      </c>
      <c r="D93" s="19">
        <v>370.42</v>
      </c>
      <c r="E93" s="20">
        <v>75.239999999999995</v>
      </c>
      <c r="F93" s="11">
        <v>88</v>
      </c>
      <c r="G93" s="22">
        <f t="shared" si="10"/>
        <v>0.72727272727272729</v>
      </c>
      <c r="H93" s="17">
        <f t="shared" si="11"/>
        <v>1.375</v>
      </c>
      <c r="I93" s="45">
        <f t="shared" si="12"/>
        <v>76.920031362172438</v>
      </c>
      <c r="J93" s="51">
        <f t="shared" si="8"/>
        <v>2.2328965472786323E-2</v>
      </c>
      <c r="K93" s="46">
        <f t="shared" si="13"/>
        <v>67.948940871676513</v>
      </c>
      <c r="L93" s="51">
        <f t="shared" si="9"/>
        <v>-9.6904028818759744E-2</v>
      </c>
    </row>
    <row r="94" spans="2:12">
      <c r="B94" s="58"/>
      <c r="C94" s="13" t="s">
        <v>12</v>
      </c>
      <c r="D94" s="20">
        <v>365.29</v>
      </c>
      <c r="E94" s="20">
        <v>73.400000000000006</v>
      </c>
      <c r="F94" s="11">
        <v>89</v>
      </c>
      <c r="G94" s="22">
        <f t="shared" si="10"/>
        <v>0.73553719008264462</v>
      </c>
      <c r="H94" s="17">
        <f t="shared" si="11"/>
        <v>1.3595505617977528</v>
      </c>
      <c r="I94" s="45">
        <f t="shared" si="12"/>
        <v>76.076245823847728</v>
      </c>
      <c r="J94" s="51">
        <f t="shared" si="8"/>
        <v>3.6461114766317741E-2</v>
      </c>
      <c r="K94" s="46">
        <f t="shared" si="13"/>
        <v>66.750058059234192</v>
      </c>
      <c r="L94" s="51">
        <f t="shared" si="9"/>
        <v>-9.0598664043130966E-2</v>
      </c>
    </row>
    <row r="95" spans="2:12">
      <c r="B95" s="58"/>
      <c r="C95" s="13" t="s">
        <v>13</v>
      </c>
      <c r="D95" s="20">
        <v>341.82</v>
      </c>
      <c r="E95" s="20">
        <v>73.17</v>
      </c>
      <c r="F95" s="11">
        <v>90</v>
      </c>
      <c r="G95" s="22">
        <f t="shared" si="10"/>
        <v>0.74380165289256195</v>
      </c>
      <c r="H95" s="17">
        <f t="shared" si="11"/>
        <v>1.3444444444444446</v>
      </c>
      <c r="I95" s="45">
        <f t="shared" si="12"/>
        <v>75.215142524430973</v>
      </c>
      <c r="J95" s="51">
        <f t="shared" si="8"/>
        <v>2.795056067283001E-2</v>
      </c>
      <c r="K95" s="46">
        <f t="shared" si="13"/>
        <v>65.564570865773106</v>
      </c>
      <c r="L95" s="51">
        <f t="shared" si="9"/>
        <v>-0.10394190425347677</v>
      </c>
    </row>
    <row r="96" spans="2:12">
      <c r="B96" s="58"/>
      <c r="C96" s="13" t="s">
        <v>14</v>
      </c>
      <c r="D96" s="20">
        <v>186.67</v>
      </c>
      <c r="E96" s="20">
        <v>70.430000000000007</v>
      </c>
      <c r="F96" s="11">
        <v>91</v>
      </c>
      <c r="G96" s="22">
        <f t="shared" si="10"/>
        <v>0.75206611570247939</v>
      </c>
      <c r="H96" s="17">
        <f t="shared" si="11"/>
        <v>1.3296703296703296</v>
      </c>
      <c r="I96" s="45">
        <f t="shared" si="12"/>
        <v>74.334737440447896</v>
      </c>
      <c r="J96" s="51">
        <f t="shared" si="8"/>
        <v>5.5441394866504165E-2</v>
      </c>
      <c r="K96" s="46">
        <f t="shared" si="13"/>
        <v>64.392183246376433</v>
      </c>
      <c r="L96" s="51">
        <f t="shared" si="9"/>
        <v>-8.5727910742915983E-2</v>
      </c>
    </row>
    <row r="97" spans="2:12">
      <c r="B97" s="58"/>
      <c r="C97" s="13" t="s">
        <v>15</v>
      </c>
      <c r="D97" s="20">
        <v>121.96</v>
      </c>
      <c r="E97" s="20">
        <v>70.34</v>
      </c>
      <c r="F97" s="11">
        <v>92</v>
      </c>
      <c r="G97" s="22">
        <f t="shared" si="10"/>
        <v>0.76033057851239672</v>
      </c>
      <c r="H97" s="17">
        <f t="shared" si="11"/>
        <v>1.3152173913043479</v>
      </c>
      <c r="I97" s="45">
        <f t="shared" si="12"/>
        <v>73.433018894759414</v>
      </c>
      <c r="J97" s="51">
        <f t="shared" si="8"/>
        <v>4.3972403963028296E-2</v>
      </c>
      <c r="K97" s="46">
        <f t="shared" si="13"/>
        <v>63.23260886291105</v>
      </c>
      <c r="L97" s="51">
        <f t="shared" si="9"/>
        <v>-0.10104337698448895</v>
      </c>
    </row>
    <row r="98" spans="2:12">
      <c r="B98" s="58"/>
      <c r="C98" s="13" t="s">
        <v>16</v>
      </c>
      <c r="D98" s="20">
        <v>103.12</v>
      </c>
      <c r="E98" s="20">
        <v>69.87</v>
      </c>
      <c r="F98" s="11">
        <v>93</v>
      </c>
      <c r="G98" s="22">
        <f t="shared" si="10"/>
        <v>0.76859504132231404</v>
      </c>
      <c r="H98" s="17">
        <f t="shared" si="11"/>
        <v>1.3010752688172043</v>
      </c>
      <c r="I98" s="45">
        <f t="shared" si="12"/>
        <v>72.507949620276065</v>
      </c>
      <c r="J98" s="51">
        <f t="shared" si="8"/>
        <v>3.7755111210477463E-2</v>
      </c>
      <c r="K98" s="46">
        <f t="shared" si="13"/>
        <v>62.08557066425378</v>
      </c>
      <c r="L98" s="51">
        <f t="shared" si="9"/>
        <v>-0.11141304330537032</v>
      </c>
    </row>
    <row r="99" spans="2:12">
      <c r="B99" s="58"/>
      <c r="C99" s="13" t="s">
        <v>17</v>
      </c>
      <c r="D99" s="20">
        <v>88.21</v>
      </c>
      <c r="E99" s="20">
        <v>69.11</v>
      </c>
      <c r="F99" s="11">
        <v>94</v>
      </c>
      <c r="G99" s="22">
        <f t="shared" si="10"/>
        <v>0.77685950413223137</v>
      </c>
      <c r="H99" s="17">
        <f t="shared" si="11"/>
        <v>1.2872340425531916</v>
      </c>
      <c r="I99" s="45">
        <f t="shared" si="12"/>
        <v>71.55746928889215</v>
      </c>
      <c r="J99" s="51">
        <f t="shared" si="8"/>
        <v>3.5414112124036334E-2</v>
      </c>
      <c r="K99" s="46">
        <f t="shared" si="13"/>
        <v>60.95080048896682</v>
      </c>
      <c r="L99" s="51">
        <f t="shared" si="9"/>
        <v>-0.11806105499975661</v>
      </c>
    </row>
    <row r="100" spans="2:12">
      <c r="B100" s="58"/>
      <c r="C100" s="13" t="s">
        <v>18</v>
      </c>
      <c r="D100" s="20">
        <v>81.819999999999993</v>
      </c>
      <c r="E100" s="20">
        <v>68.45</v>
      </c>
      <c r="F100" s="11">
        <v>95</v>
      </c>
      <c r="G100" s="22">
        <f t="shared" si="10"/>
        <v>0.78512396694214881</v>
      </c>
      <c r="H100" s="17">
        <f t="shared" si="11"/>
        <v>1.2736842105263158</v>
      </c>
      <c r="I100" s="45">
        <f t="shared" si="12"/>
        <v>70.579497505712141</v>
      </c>
      <c r="J100" s="51">
        <f t="shared" si="8"/>
        <v>3.1110263049118153E-2</v>
      </c>
      <c r="K100" s="46">
        <f t="shared" si="13"/>
        <v>59.828038688996841</v>
      </c>
      <c r="L100" s="51">
        <f t="shared" si="9"/>
        <v>-0.12595998993430477</v>
      </c>
    </row>
    <row r="101" spans="2:12">
      <c r="B101" s="58"/>
      <c r="C101" s="13" t="s">
        <v>19</v>
      </c>
      <c r="D101" s="20">
        <v>69.87</v>
      </c>
      <c r="E101" s="20">
        <v>67.84</v>
      </c>
      <c r="F101" s="11">
        <v>96</v>
      </c>
      <c r="G101" s="22">
        <f t="shared" si="10"/>
        <v>0.79338842975206614</v>
      </c>
      <c r="H101" s="17">
        <f t="shared" si="11"/>
        <v>1.2604166666666667</v>
      </c>
      <c r="I101" s="45">
        <f t="shared" si="12"/>
        <v>69.571937268496811</v>
      </c>
      <c r="J101" s="51">
        <f t="shared" si="8"/>
        <v>2.5529735679493029E-2</v>
      </c>
      <c r="K101" s="46">
        <f t="shared" si="13"/>
        <v>58.7170337730768</v>
      </c>
      <c r="L101" s="51">
        <f t="shared" si="9"/>
        <v>-0.13447768612799532</v>
      </c>
    </row>
    <row r="102" spans="2:12">
      <c r="B102" s="58"/>
      <c r="C102" s="13" t="s">
        <v>20</v>
      </c>
      <c r="D102" s="20">
        <v>68.45</v>
      </c>
      <c r="E102" s="20">
        <v>66.28</v>
      </c>
      <c r="F102" s="11">
        <v>97</v>
      </c>
      <c r="G102" s="22">
        <f t="shared" si="10"/>
        <v>0.80165289256198347</v>
      </c>
      <c r="H102" s="17">
        <f t="shared" si="11"/>
        <v>1.2474226804123711</v>
      </c>
      <c r="I102" s="45">
        <f t="shared" si="12"/>
        <v>68.532678892382762</v>
      </c>
      <c r="J102" s="51">
        <f t="shared" ref="J102:J133" si="14">(I102-E102)/E102</f>
        <v>3.3987309782479797E-2</v>
      </c>
      <c r="K102" s="46">
        <f t="shared" si="13"/>
        <v>57.617542068605317</v>
      </c>
      <c r="L102" s="51">
        <f t="shared" ref="L102:L133" si="15">(K102-E102)/E102</f>
        <v>-0.13069489938736698</v>
      </c>
    </row>
    <row r="103" spans="2:12">
      <c r="B103" s="58"/>
      <c r="C103" s="13" t="s">
        <v>21</v>
      </c>
      <c r="D103" s="20">
        <v>108.44</v>
      </c>
      <c r="E103" s="20">
        <v>66.02</v>
      </c>
      <c r="F103" s="11">
        <v>98</v>
      </c>
      <c r="G103" s="22">
        <f t="shared" si="10"/>
        <v>0.80991735537190079</v>
      </c>
      <c r="H103" s="17">
        <f t="shared" si="11"/>
        <v>1.2346938775510206</v>
      </c>
      <c r="I103" s="45">
        <f t="shared" ref="I103:I125" si="16">2028*G103^6 - 8654.8*G103^5 + 15110*G103^4 - 14354*G103^3 + 8035.3*G103^2 - 2631.2*G103 + 495.68</f>
        <v>67.459604399835996</v>
      </c>
      <c r="J103" s="51">
        <f t="shared" si="14"/>
        <v>2.1805580124750076E-2</v>
      </c>
      <c r="K103" s="46">
        <f t="shared" si="13"/>
        <v>56.529327400866549</v>
      </c>
      <c r="L103" s="51">
        <f t="shared" si="15"/>
        <v>-0.14375450771180623</v>
      </c>
    </row>
    <row r="104" spans="2:12" ht="16.5" thickBot="1">
      <c r="B104" s="59"/>
      <c r="C104" s="14" t="s">
        <v>22</v>
      </c>
      <c r="D104" s="21">
        <v>130.57</v>
      </c>
      <c r="E104" s="20">
        <v>65.180000000000007</v>
      </c>
      <c r="F104" s="11">
        <v>99</v>
      </c>
      <c r="G104" s="22">
        <f t="shared" si="10"/>
        <v>0.81818181818181823</v>
      </c>
      <c r="H104" s="17">
        <f t="shared" si="11"/>
        <v>1.2222222222222221</v>
      </c>
      <c r="I104" s="45">
        <f t="shared" si="16"/>
        <v>66.350592375877284</v>
      </c>
      <c r="J104" s="51">
        <f t="shared" si="14"/>
        <v>1.7959379807874758E-2</v>
      </c>
      <c r="K104" s="46">
        <f t="shared" si="13"/>
        <v>55.452160788534229</v>
      </c>
      <c r="L104" s="51">
        <f t="shared" si="15"/>
        <v>-0.14924576881659676</v>
      </c>
    </row>
    <row r="105" spans="2:12">
      <c r="B105" s="57">
        <v>1952</v>
      </c>
      <c r="C105" s="12" t="s">
        <v>11</v>
      </c>
      <c r="D105" s="19">
        <v>156.30000000000001</v>
      </c>
      <c r="E105" s="20">
        <v>63.89</v>
      </c>
      <c r="F105" s="11">
        <v>100</v>
      </c>
      <c r="G105" s="22">
        <f t="shared" si="10"/>
        <v>0.82644628099173556</v>
      </c>
      <c r="H105" s="17">
        <f t="shared" si="11"/>
        <v>1.21</v>
      </c>
      <c r="I105" s="45">
        <f t="shared" si="16"/>
        <v>65.203523288542044</v>
      </c>
      <c r="J105" s="51">
        <f t="shared" si="14"/>
        <v>2.0559137400877187E-2</v>
      </c>
      <c r="K105" s="46">
        <f t="shared" si="13"/>
        <v>54.385820154477734</v>
      </c>
      <c r="L105" s="51">
        <f t="shared" si="15"/>
        <v>-0.14875848873880523</v>
      </c>
    </row>
    <row r="106" spans="2:12">
      <c r="B106" s="58"/>
      <c r="C106" s="13" t="s">
        <v>12</v>
      </c>
      <c r="D106" s="20">
        <v>305.36</v>
      </c>
      <c r="E106" s="20">
        <v>63.59</v>
      </c>
      <c r="F106" s="11">
        <v>101</v>
      </c>
      <c r="G106" s="22">
        <f t="shared" si="10"/>
        <v>0.83471074380165289</v>
      </c>
      <c r="H106" s="17">
        <f t="shared" si="11"/>
        <v>1.198019801980198</v>
      </c>
      <c r="I106" s="45">
        <f t="shared" si="16"/>
        <v>64.016285274598602</v>
      </c>
      <c r="J106" s="51">
        <f t="shared" si="14"/>
        <v>6.7036526906525881E-3</v>
      </c>
      <c r="K106" s="46">
        <f t="shared" si="13"/>
        <v>53.330090050956599</v>
      </c>
      <c r="L106" s="51">
        <f t="shared" si="15"/>
        <v>-0.16134470748613625</v>
      </c>
    </row>
    <row r="107" spans="2:12">
      <c r="B107" s="58"/>
      <c r="C107" s="13" t="s">
        <v>13</v>
      </c>
      <c r="D107" s="20">
        <v>292.44</v>
      </c>
      <c r="E107" s="20">
        <v>63.09</v>
      </c>
      <c r="F107" s="11">
        <v>102</v>
      </c>
      <c r="G107" s="22">
        <f t="shared" si="10"/>
        <v>0.84297520661157022</v>
      </c>
      <c r="H107" s="17">
        <f t="shared" si="11"/>
        <v>1.1862745098039216</v>
      </c>
      <c r="I107" s="45">
        <f t="shared" si="16"/>
        <v>62.78678039052528</v>
      </c>
      <c r="J107" s="51">
        <f t="shared" si="14"/>
        <v>-4.8061437545525989E-3</v>
      </c>
      <c r="K107" s="46">
        <f t="shared" si="13"/>
        <v>52.284761398353069</v>
      </c>
      <c r="L107" s="51">
        <f t="shared" si="15"/>
        <v>-0.17126705661193428</v>
      </c>
    </row>
    <row r="108" spans="2:12">
      <c r="B108" s="58"/>
      <c r="C108" s="13" t="s">
        <v>14</v>
      </c>
      <c r="D108" s="20">
        <v>153.5</v>
      </c>
      <c r="E108" s="20">
        <v>62.98</v>
      </c>
      <c r="F108" s="11">
        <v>103</v>
      </c>
      <c r="G108" s="22">
        <f t="shared" si="10"/>
        <v>0.85123966942148765</v>
      </c>
      <c r="H108" s="17">
        <f t="shared" si="11"/>
        <v>1.174757281553398</v>
      </c>
      <c r="I108" s="45">
        <f t="shared" si="16"/>
        <v>61.512931328728598</v>
      </c>
      <c r="J108" s="51">
        <f t="shared" si="14"/>
        <v>-2.329419928979674E-2</v>
      </c>
      <c r="K108" s="46">
        <f t="shared" si="13"/>
        <v>51.249631236649869</v>
      </c>
      <c r="L108" s="51">
        <f t="shared" si="15"/>
        <v>-0.18625545829390489</v>
      </c>
    </row>
    <row r="109" spans="2:12">
      <c r="B109" s="58"/>
      <c r="C109" s="13" t="s">
        <v>15</v>
      </c>
      <c r="D109" s="20">
        <v>99.76</v>
      </c>
      <c r="E109" s="20">
        <v>61.47</v>
      </c>
      <c r="F109" s="11">
        <v>104</v>
      </c>
      <c r="G109" s="22">
        <f t="shared" si="10"/>
        <v>0.85950413223140498</v>
      </c>
      <c r="H109" s="17">
        <f t="shared" si="11"/>
        <v>1.1634615384615383</v>
      </c>
      <c r="I109" s="45">
        <f t="shared" si="16"/>
        <v>60.192688599008932</v>
      </c>
      <c r="J109" s="51">
        <f t="shared" si="14"/>
        <v>-2.0779427379064051E-2</v>
      </c>
      <c r="K109" s="46">
        <f t="shared" si="13"/>
        <v>50.224502488914588</v>
      </c>
      <c r="L109" s="51">
        <f t="shared" si="15"/>
        <v>-0.18294285848520273</v>
      </c>
    </row>
    <row r="110" spans="2:12">
      <c r="B110" s="58"/>
      <c r="C110" s="13" t="s">
        <v>16</v>
      </c>
      <c r="D110" s="20">
        <v>121.51</v>
      </c>
      <c r="E110" s="20">
        <v>61.28</v>
      </c>
      <c r="F110" s="11">
        <v>105</v>
      </c>
      <c r="G110" s="22">
        <f t="shared" si="10"/>
        <v>0.86776859504132231</v>
      </c>
      <c r="H110" s="17">
        <f t="shared" si="11"/>
        <v>1.1523809523809523</v>
      </c>
      <c r="I110" s="45">
        <f t="shared" si="16"/>
        <v>58.82403817531457</v>
      </c>
      <c r="J110" s="51">
        <f t="shared" si="14"/>
        <v>-4.0077706016407172E-2</v>
      </c>
      <c r="K110" s="46">
        <f t="shared" si="13"/>
        <v>49.209183736100996</v>
      </c>
      <c r="L110" s="51">
        <f t="shared" si="15"/>
        <v>-0.19697807219156338</v>
      </c>
    </row>
    <row r="111" spans="2:12">
      <c r="B111" s="58"/>
      <c r="C111" s="13" t="s">
        <v>17</v>
      </c>
      <c r="D111" s="20">
        <v>85.69</v>
      </c>
      <c r="E111" s="20">
        <v>59.36</v>
      </c>
      <c r="F111" s="11">
        <v>106</v>
      </c>
      <c r="G111" s="22">
        <f t="shared" si="10"/>
        <v>0.87603305785123964</v>
      </c>
      <c r="H111" s="17">
        <f t="shared" si="11"/>
        <v>1.1415094339622642</v>
      </c>
      <c r="I111" s="45">
        <f t="shared" si="16"/>
        <v>57.405009607684121</v>
      </c>
      <c r="J111" s="51">
        <f t="shared" si="14"/>
        <v>-3.2934474264081505E-2</v>
      </c>
      <c r="K111" s="46">
        <f t="shared" si="13"/>
        <v>48.203489002523909</v>
      </c>
      <c r="L111" s="51">
        <f t="shared" si="15"/>
        <v>-0.18794661383888292</v>
      </c>
    </row>
    <row r="112" spans="2:12">
      <c r="B112" s="58"/>
      <c r="C112" s="13" t="s">
        <v>18</v>
      </c>
      <c r="D112" s="20">
        <v>70.34</v>
      </c>
      <c r="E112" s="20">
        <v>56.79</v>
      </c>
      <c r="F112" s="11">
        <v>107</v>
      </c>
      <c r="G112" s="22">
        <f t="shared" si="10"/>
        <v>0.88429752066115708</v>
      </c>
      <c r="H112" s="17">
        <f t="shared" si="11"/>
        <v>1.1308411214953271</v>
      </c>
      <c r="I112" s="45">
        <f t="shared" si="16"/>
        <v>55.933684599508695</v>
      </c>
      <c r="J112" s="51">
        <f t="shared" si="14"/>
        <v>-1.5078630049151338E-2</v>
      </c>
      <c r="K112" s="46">
        <f t="shared" si="13"/>
        <v>47.207237551405981</v>
      </c>
      <c r="L112" s="51">
        <f t="shared" si="15"/>
        <v>-0.16874031429114311</v>
      </c>
    </row>
    <row r="113" spans="2:12">
      <c r="B113" s="58"/>
      <c r="C113" s="13" t="s">
        <v>19</v>
      </c>
      <c r="D113" s="20">
        <v>67.84</v>
      </c>
      <c r="E113" s="20">
        <v>56.33</v>
      </c>
      <c r="F113" s="11">
        <v>108</v>
      </c>
      <c r="G113" s="22">
        <f t="shared" si="10"/>
        <v>0.8925619834710744</v>
      </c>
      <c r="H113" s="17">
        <f t="shared" si="11"/>
        <v>1.1203703703703702</v>
      </c>
      <c r="I113" s="45">
        <f t="shared" si="16"/>
        <v>54.408206049993339</v>
      </c>
      <c r="J113" s="51">
        <f t="shared" si="14"/>
        <v>-3.4116704242972827E-2</v>
      </c>
      <c r="K113" s="46">
        <f t="shared" si="13"/>
        <v>46.220253689934516</v>
      </c>
      <c r="L113" s="51">
        <f t="shared" si="15"/>
        <v>-0.17947357198767055</v>
      </c>
    </row>
    <row r="114" spans="2:12">
      <c r="B114" s="58"/>
      <c r="C114" s="13" t="s">
        <v>20</v>
      </c>
      <c r="D114" s="20">
        <v>70.430000000000007</v>
      </c>
      <c r="E114" s="20">
        <v>53.58</v>
      </c>
      <c r="F114" s="11">
        <v>109</v>
      </c>
      <c r="G114" s="36">
        <f t="shared" si="10"/>
        <v>0.90082644628099173</v>
      </c>
      <c r="H114" s="17">
        <f t="shared" si="11"/>
        <v>1.1100917431192661</v>
      </c>
      <c r="I114" s="47">
        <f t="shared" si="16"/>
        <v>52.8267875619037</v>
      </c>
      <c r="J114" s="51">
        <f t="shared" si="14"/>
        <v>-1.4057716276526659E-2</v>
      </c>
      <c r="K114" s="46">
        <f t="shared" si="13"/>
        <v>45.242366583302086</v>
      </c>
      <c r="L114" s="51">
        <f t="shared" si="15"/>
        <v>-0.15561092603019619</v>
      </c>
    </row>
    <row r="115" spans="2:12">
      <c r="B115" s="58"/>
      <c r="C115" s="13" t="s">
        <v>21</v>
      </c>
      <c r="D115" s="20">
        <v>86.92</v>
      </c>
      <c r="E115" s="20">
        <v>51.06</v>
      </c>
      <c r="F115" s="11">
        <v>110</v>
      </c>
      <c r="G115" s="22">
        <f t="shared" si="10"/>
        <v>0.90909090909090906</v>
      </c>
      <c r="H115" s="17">
        <f t="shared" si="11"/>
        <v>1.1000000000000001</v>
      </c>
      <c r="I115" s="45">
        <f t="shared" si="16"/>
        <v>51.187723414546952</v>
      </c>
      <c r="J115" s="51">
        <f t="shared" si="14"/>
        <v>2.5014378093801259E-3</v>
      </c>
      <c r="K115" s="46">
        <f t="shared" si="13"/>
        <v>44.273410077238871</v>
      </c>
      <c r="L115" s="51">
        <f t="shared" si="15"/>
        <v>-0.13291402120566256</v>
      </c>
    </row>
    <row r="116" spans="2:12" ht="16.5" thickBot="1">
      <c r="B116" s="59"/>
      <c r="C116" s="14" t="s">
        <v>22</v>
      </c>
      <c r="D116" s="21">
        <v>73.400000000000006</v>
      </c>
      <c r="E116" s="20">
        <v>50.73</v>
      </c>
      <c r="F116" s="11">
        <v>111</v>
      </c>
      <c r="G116" s="22">
        <f t="shared" si="10"/>
        <v>0.9173553719008265</v>
      </c>
      <c r="H116" s="17">
        <f t="shared" si="11"/>
        <v>1.0900900900900901</v>
      </c>
      <c r="I116" s="45">
        <f t="shared" si="16"/>
        <v>49.489399002015659</v>
      </c>
      <c r="J116" s="51">
        <f t="shared" si="14"/>
        <v>-2.4454977291234727E-2</v>
      </c>
      <c r="K116" s="46">
        <f t="shared" si="13"/>
        <v>43.313222528575572</v>
      </c>
      <c r="L116" s="51">
        <f t="shared" si="15"/>
        <v>-0.14620101461510793</v>
      </c>
    </row>
    <row r="117" spans="2:12">
      <c r="B117" s="57">
        <v>1953</v>
      </c>
      <c r="C117" s="12" t="s">
        <v>11</v>
      </c>
      <c r="D117" s="19">
        <v>97</v>
      </c>
      <c r="E117" s="20">
        <v>49.57</v>
      </c>
      <c r="F117" s="11">
        <v>112</v>
      </c>
      <c r="G117" s="22">
        <f t="shared" si="10"/>
        <v>0.92561983471074383</v>
      </c>
      <c r="H117" s="17">
        <f t="shared" si="11"/>
        <v>1.0803571428571428</v>
      </c>
      <c r="I117" s="45">
        <f t="shared" si="16"/>
        <v>47.730301736665922</v>
      </c>
      <c r="J117" s="51">
        <f t="shared" si="14"/>
        <v>-3.7113138255680418E-2</v>
      </c>
      <c r="K117" s="46">
        <f t="shared" si="13"/>
        <v>42.361646643404697</v>
      </c>
      <c r="L117" s="51">
        <f t="shared" si="15"/>
        <v>-0.14541765899930004</v>
      </c>
    </row>
    <row r="118" spans="2:12">
      <c r="B118" s="58"/>
      <c r="C118" s="13" t="s">
        <v>12</v>
      </c>
      <c r="D118" s="20">
        <v>84.34</v>
      </c>
      <c r="E118" s="20">
        <v>48.99</v>
      </c>
      <c r="F118" s="11">
        <v>113</v>
      </c>
      <c r="G118" s="22">
        <f t="shared" si="10"/>
        <v>0.93388429752066116</v>
      </c>
      <c r="H118" s="17">
        <f t="shared" si="11"/>
        <v>1.0707964601769913</v>
      </c>
      <c r="I118" s="45">
        <f t="shared" si="16"/>
        <v>45.909032417874812</v>
      </c>
      <c r="J118" s="51">
        <f t="shared" si="14"/>
        <v>-6.2889724068691366E-2</v>
      </c>
      <c r="K118" s="46">
        <f t="shared" si="13"/>
        <v>41.418529322434892</v>
      </c>
      <c r="L118" s="51">
        <f t="shared" si="15"/>
        <v>-0.15455135083823451</v>
      </c>
    </row>
    <row r="119" spans="2:12">
      <c r="B119" s="58"/>
      <c r="C119" s="13" t="s">
        <v>13</v>
      </c>
      <c r="D119" s="20">
        <v>80.91</v>
      </c>
      <c r="E119" s="20">
        <v>47.75</v>
      </c>
      <c r="F119" s="11">
        <v>114</v>
      </c>
      <c r="G119" s="22">
        <f t="shared" si="10"/>
        <v>0.94214876033057848</v>
      </c>
      <c r="H119" s="17">
        <f t="shared" si="11"/>
        <v>1.0614035087719298</v>
      </c>
      <c r="I119" s="45">
        <f t="shared" si="16"/>
        <v>44.024317066028004</v>
      </c>
      <c r="J119" s="51">
        <f t="shared" si="14"/>
        <v>-7.8024773486324514E-2</v>
      </c>
      <c r="K119" s="46">
        <f t="shared" si="13"/>
        <v>40.483721513158265</v>
      </c>
      <c r="L119" s="51">
        <f t="shared" si="15"/>
        <v>-0.15217337145218293</v>
      </c>
    </row>
    <row r="120" spans="2:12">
      <c r="B120" s="58"/>
      <c r="C120" s="13" t="s">
        <v>14</v>
      </c>
      <c r="D120" s="20">
        <v>102.14</v>
      </c>
      <c r="E120" s="20">
        <v>42.12</v>
      </c>
      <c r="F120" s="11">
        <v>115</v>
      </c>
      <c r="G120" s="36">
        <f t="shared" si="10"/>
        <v>0.95041322314049592</v>
      </c>
      <c r="H120" s="17">
        <f t="shared" si="11"/>
        <v>1.0521739130434782</v>
      </c>
      <c r="I120" s="47">
        <f t="shared" si="16"/>
        <v>42.075019221765785</v>
      </c>
      <c r="J120" s="51">
        <f t="shared" si="14"/>
        <v>-1.0679197111636274E-3</v>
      </c>
      <c r="K120" s="46">
        <f t="shared" si="13"/>
        <v>39.557078068473395</v>
      </c>
      <c r="L120" s="51">
        <f t="shared" si="15"/>
        <v>-6.0848099039093134E-2</v>
      </c>
    </row>
    <row r="121" spans="2:12">
      <c r="B121" s="58"/>
      <c r="C121" s="13" t="s">
        <v>15</v>
      </c>
      <c r="D121" s="20">
        <v>69.11</v>
      </c>
      <c r="E121" s="20">
        <v>39.409999999999997</v>
      </c>
      <c r="F121" s="11">
        <v>116</v>
      </c>
      <c r="G121" s="22">
        <f t="shared" si="10"/>
        <v>0.95867768595041325</v>
      </c>
      <c r="H121" s="17">
        <f t="shared" si="11"/>
        <v>1.0431034482758621</v>
      </c>
      <c r="I121" s="45">
        <f t="shared" si="16"/>
        <v>40.060152710481077</v>
      </c>
      <c r="J121" s="51">
        <f t="shared" si="14"/>
        <v>1.6497150735373778E-2</v>
      </c>
      <c r="K121" s="46">
        <f t="shared" si="13"/>
        <v>38.63845761142894</v>
      </c>
      <c r="L121" s="51">
        <f t="shared" si="15"/>
        <v>-1.9577325261889277E-2</v>
      </c>
    </row>
    <row r="122" spans="2:12">
      <c r="B122" s="58"/>
      <c r="C122" s="13" t="s">
        <v>16</v>
      </c>
      <c r="D122" s="20">
        <v>65.180000000000007</v>
      </c>
      <c r="E122" s="20">
        <v>36.76</v>
      </c>
      <c r="F122" s="11">
        <v>117</v>
      </c>
      <c r="G122" s="22">
        <f t="shared" si="10"/>
        <v>0.96694214876033058</v>
      </c>
      <c r="H122" s="17">
        <f t="shared" si="11"/>
        <v>1.0341880341880343</v>
      </c>
      <c r="I122" s="45">
        <f t="shared" si="16"/>
        <v>37.978894872073113</v>
      </c>
      <c r="J122" s="51">
        <f t="shared" si="14"/>
        <v>3.3158184768039035E-2</v>
      </c>
      <c r="K122" s="46">
        <f t="shared" si="13"/>
        <v>37.727722405772305</v>
      </c>
      <c r="L122" s="51">
        <f t="shared" si="15"/>
        <v>2.6325419090650344E-2</v>
      </c>
    </row>
    <row r="123" spans="2:12">
      <c r="B123" s="58"/>
      <c r="C123" s="13" t="s">
        <v>17</v>
      </c>
      <c r="D123" s="20">
        <v>53.58</v>
      </c>
      <c r="E123" s="20">
        <v>34.85</v>
      </c>
      <c r="F123" s="11">
        <v>118</v>
      </c>
      <c r="G123" s="22">
        <f t="shared" si="10"/>
        <v>0.97520661157024791</v>
      </c>
      <c r="H123" s="17">
        <f t="shared" si="11"/>
        <v>1.0254237288135593</v>
      </c>
      <c r="I123" s="45">
        <f t="shared" si="16"/>
        <v>35.830600255946763</v>
      </c>
      <c r="J123" s="51">
        <f t="shared" si="14"/>
        <v>2.8137740486277228E-2</v>
      </c>
      <c r="K123" s="46">
        <f t="shared" si="13"/>
        <v>36.824738232007206</v>
      </c>
      <c r="L123" s="51">
        <f t="shared" si="15"/>
        <v>5.6663937790737584E-2</v>
      </c>
    </row>
    <row r="124" spans="2:12">
      <c r="B124" s="58"/>
      <c r="C124" s="13" t="s">
        <v>18</v>
      </c>
      <c r="D124" s="20">
        <v>49.57</v>
      </c>
      <c r="E124" s="20">
        <v>34.32</v>
      </c>
      <c r="F124" s="11">
        <v>119</v>
      </c>
      <c r="G124" s="22">
        <f t="shared" si="10"/>
        <v>0.98347107438016534</v>
      </c>
      <c r="H124" s="17">
        <f t="shared" si="11"/>
        <v>1.0168067226890756</v>
      </c>
      <c r="I124" s="45">
        <f t="shared" si="16"/>
        <v>33.614814781264784</v>
      </c>
      <c r="J124" s="51">
        <f t="shared" si="14"/>
        <v>-2.0547354858252237E-2</v>
      </c>
      <c r="K124" s="46">
        <f t="shared" si="13"/>
        <v>35.929374268680959</v>
      </c>
      <c r="L124" s="51">
        <f t="shared" si="15"/>
        <v>4.6893189646881092E-2</v>
      </c>
    </row>
    <row r="125" spans="2:12" ht="16.5" thickBot="1">
      <c r="B125" s="59"/>
      <c r="C125" s="14" t="s">
        <v>19</v>
      </c>
      <c r="D125" s="21">
        <v>48.99</v>
      </c>
      <c r="E125" s="21">
        <v>25.99</v>
      </c>
      <c r="F125" s="6">
        <v>120</v>
      </c>
      <c r="G125" s="23">
        <f t="shared" si="10"/>
        <v>0.99173553719008267</v>
      </c>
      <c r="H125" s="18">
        <f t="shared" si="11"/>
        <v>1.0083333333333333</v>
      </c>
      <c r="I125" s="48">
        <f t="shared" si="16"/>
        <v>31.331290362465722</v>
      </c>
      <c r="J125" s="52">
        <f t="shared" si="14"/>
        <v>0.20551328828263657</v>
      </c>
      <c r="K125" s="49">
        <f t="shared" si="13"/>
        <v>35.041502978639144</v>
      </c>
      <c r="L125" s="52">
        <f t="shared" si="15"/>
        <v>0.3482686794397517</v>
      </c>
    </row>
    <row r="126" spans="2:12" ht="15" customHeight="1">
      <c r="I126" s="53" t="s">
        <v>33</v>
      </c>
      <c r="J126" s="54">
        <f>STDEVP(J6:J125)</f>
        <v>3.7687530876049369E-2</v>
      </c>
      <c r="K126" s="55" t="s">
        <v>27</v>
      </c>
      <c r="L126" s="54">
        <f>STDEVP(L6:L125)</f>
        <v>0.10915321946529169</v>
      </c>
    </row>
    <row r="127" spans="2:12" ht="15" customHeight="1">
      <c r="I127" s="53" t="s">
        <v>34</v>
      </c>
      <c r="J127" s="54">
        <f>VARP(J6:J125)</f>
        <v>1.4203499835331746E-3</v>
      </c>
      <c r="K127" s="55" t="s">
        <v>27</v>
      </c>
      <c r="L127" s="54">
        <f>VARP(L6:L125)</f>
        <v>1.1914425319638133E-2</v>
      </c>
    </row>
    <row r="128" spans="2:12" ht="15.75" customHeight="1"/>
  </sheetData>
  <sortState ref="E5:E124">
    <sortCondition descending="1" ref="E5"/>
  </sortState>
  <mergeCells count="15">
    <mergeCell ref="B93:B104"/>
    <mergeCell ref="B105:B116"/>
    <mergeCell ref="B117:B125"/>
    <mergeCell ref="D4:E4"/>
    <mergeCell ref="B9:B20"/>
    <mergeCell ref="B21:B32"/>
    <mergeCell ref="B33:B44"/>
    <mergeCell ref="B45:B56"/>
    <mergeCell ref="B6:B8"/>
    <mergeCell ref="B4:B5"/>
    <mergeCell ref="I3:J3"/>
    <mergeCell ref="K3:L3"/>
    <mergeCell ref="B57:B68"/>
    <mergeCell ref="B69:B80"/>
    <mergeCell ref="B81:B92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40" workbookViewId="0">
      <selection activeCell="D75" sqref="D75"/>
    </sheetView>
  </sheetViews>
  <sheetFormatPr defaultRowHeight="15"/>
  <cols>
    <col min="1" max="1" width="10.7109375" customWidth="1"/>
    <col min="4" max="4" width="10.140625" customWidth="1"/>
    <col min="5" max="5" width="11" customWidth="1"/>
    <col min="7" max="7" width="13.7109375" customWidth="1"/>
  </cols>
  <sheetData>
    <row r="1" spans="1:13" ht="30.75" thickBot="1">
      <c r="A1" s="66" t="s">
        <v>40</v>
      </c>
      <c r="B1" s="67" t="s">
        <v>41</v>
      </c>
      <c r="C1" s="67" t="s">
        <v>42</v>
      </c>
      <c r="D1" s="67" t="s">
        <v>43</v>
      </c>
      <c r="E1" s="67" t="s">
        <v>44</v>
      </c>
      <c r="F1" s="67" t="s">
        <v>45</v>
      </c>
      <c r="G1" s="68" t="s">
        <v>46</v>
      </c>
      <c r="H1" s="64"/>
      <c r="I1" s="64"/>
      <c r="J1" s="64"/>
      <c r="K1" s="64"/>
      <c r="L1" s="64"/>
      <c r="M1" s="64"/>
    </row>
    <row r="2" spans="1:13" ht="27" thickBot="1">
      <c r="A2" s="70" t="s">
        <v>47</v>
      </c>
      <c r="B2" s="65" t="s">
        <v>48</v>
      </c>
      <c r="C2" s="65" t="s">
        <v>49</v>
      </c>
      <c r="D2" s="65" t="s">
        <v>50</v>
      </c>
      <c r="E2" s="65" t="s">
        <v>51</v>
      </c>
      <c r="F2" s="65">
        <v>10918</v>
      </c>
      <c r="G2" s="69" t="s">
        <v>52</v>
      </c>
      <c r="H2" s="64"/>
      <c r="I2" s="64"/>
      <c r="J2" s="64"/>
      <c r="K2" s="64"/>
      <c r="L2" s="64"/>
      <c r="M2" s="64"/>
    </row>
    <row r="3" spans="1:13" ht="15.75" thickTop="1">
      <c r="A3" s="72"/>
      <c r="B3" s="72"/>
      <c r="C3" s="72"/>
      <c r="D3" s="72"/>
      <c r="E3" s="72"/>
      <c r="F3" s="72"/>
      <c r="G3" s="72"/>
      <c r="H3" s="64"/>
      <c r="I3" s="64"/>
      <c r="J3" s="64"/>
      <c r="K3" s="64"/>
      <c r="L3" s="64"/>
      <c r="M3" s="64"/>
    </row>
    <row r="4" spans="1:13" ht="18.75">
      <c r="A4" s="71" t="s">
        <v>55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8.75" thickBot="1">
      <c r="A5" s="73" t="s">
        <v>53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6.5" thickBot="1">
      <c r="A6" s="74" t="s">
        <v>1</v>
      </c>
      <c r="B6" s="75" t="s">
        <v>11</v>
      </c>
      <c r="C6" s="75" t="s">
        <v>12</v>
      </c>
      <c r="D6" s="75" t="s">
        <v>13</v>
      </c>
      <c r="E6" s="75" t="s">
        <v>14</v>
      </c>
      <c r="F6" s="75" t="s">
        <v>15</v>
      </c>
      <c r="G6" s="75" t="s">
        <v>16</v>
      </c>
      <c r="H6" s="75" t="s">
        <v>17</v>
      </c>
      <c r="I6" s="75" t="s">
        <v>18</v>
      </c>
      <c r="J6" s="75" t="s">
        <v>19</v>
      </c>
      <c r="K6" s="75" t="s">
        <v>20</v>
      </c>
      <c r="L6" s="75" t="s">
        <v>21</v>
      </c>
      <c r="M6" s="76" t="s">
        <v>22</v>
      </c>
    </row>
    <row r="7" spans="1:13" ht="15.75" thickBot="1">
      <c r="A7" s="77">
        <v>1943</v>
      </c>
      <c r="B7" s="81" t="s">
        <v>54</v>
      </c>
      <c r="C7" s="81" t="s">
        <v>54</v>
      </c>
      <c r="D7" s="81" t="s">
        <v>54</v>
      </c>
      <c r="E7" s="81" t="s">
        <v>54</v>
      </c>
      <c r="F7" s="81" t="s">
        <v>54</v>
      </c>
      <c r="G7" s="81">
        <v>97.41</v>
      </c>
      <c r="H7" s="81">
        <v>69.94</v>
      </c>
      <c r="I7" s="81">
        <v>65.739999999999995</v>
      </c>
      <c r="J7" s="81">
        <v>69.94</v>
      </c>
      <c r="K7" s="81">
        <v>198</v>
      </c>
      <c r="L7" s="81">
        <v>159.01</v>
      </c>
      <c r="M7" s="82">
        <v>316.38</v>
      </c>
    </row>
    <row r="8" spans="1:13" ht="15.75" thickBot="1">
      <c r="A8" s="77">
        <v>1944</v>
      </c>
      <c r="B8" s="81">
        <v>230.56</v>
      </c>
      <c r="C8" s="81">
        <v>349.4</v>
      </c>
      <c r="D8" s="81">
        <v>377.25</v>
      </c>
      <c r="E8" s="81">
        <v>130.6</v>
      </c>
      <c r="F8" s="81">
        <v>88.51</v>
      </c>
      <c r="G8" s="81">
        <v>67.84</v>
      </c>
      <c r="H8" s="81">
        <v>63.25</v>
      </c>
      <c r="I8" s="81">
        <v>47.86</v>
      </c>
      <c r="J8" s="81">
        <v>42.78</v>
      </c>
      <c r="K8" s="81">
        <v>82.38</v>
      </c>
      <c r="L8" s="81">
        <v>165.89</v>
      </c>
      <c r="M8" s="82">
        <v>113.78</v>
      </c>
    </row>
    <row r="9" spans="1:13" ht="15.75" thickBot="1">
      <c r="A9" s="77">
        <v>1945</v>
      </c>
      <c r="B9" s="81">
        <v>159.99</v>
      </c>
      <c r="C9" s="81">
        <v>380.69</v>
      </c>
      <c r="D9" s="81">
        <v>180.82</v>
      </c>
      <c r="E9" s="81">
        <v>119.81</v>
      </c>
      <c r="F9" s="81">
        <v>70.37</v>
      </c>
      <c r="G9" s="81">
        <v>400.28</v>
      </c>
      <c r="H9" s="81">
        <v>199.02</v>
      </c>
      <c r="I9" s="81">
        <v>73.760000000000005</v>
      </c>
      <c r="J9" s="81">
        <v>64.489999999999995</v>
      </c>
      <c r="K9" s="81">
        <v>72.91</v>
      </c>
      <c r="L9" s="81">
        <v>237.92</v>
      </c>
      <c r="M9" s="82">
        <v>286.14999999999998</v>
      </c>
    </row>
    <row r="10" spans="1:13" ht="15.75" thickBot="1">
      <c r="A10" s="77">
        <v>1946</v>
      </c>
      <c r="B10" s="81">
        <v>537.09</v>
      </c>
      <c r="C10" s="81">
        <v>414.79</v>
      </c>
      <c r="D10" s="81">
        <v>328.62</v>
      </c>
      <c r="E10" s="81">
        <v>289.42</v>
      </c>
      <c r="F10" s="81">
        <v>113.32</v>
      </c>
      <c r="G10" s="81">
        <v>136.77000000000001</v>
      </c>
      <c r="H10" s="81">
        <v>184.83</v>
      </c>
      <c r="I10" s="81">
        <v>78.48</v>
      </c>
      <c r="J10" s="81">
        <v>57.9</v>
      </c>
      <c r="K10" s="81">
        <v>126.35</v>
      </c>
      <c r="L10" s="81">
        <v>108.27</v>
      </c>
      <c r="M10" s="82">
        <v>159.01</v>
      </c>
    </row>
    <row r="11" spans="1:13" ht="15.75" thickBot="1">
      <c r="A11" s="77">
        <v>1947</v>
      </c>
      <c r="B11" s="81">
        <v>550.54</v>
      </c>
      <c r="C11" s="81">
        <v>832.35</v>
      </c>
      <c r="D11" s="81">
        <v>667.84</v>
      </c>
      <c r="E11" s="81">
        <v>252.22</v>
      </c>
      <c r="F11" s="81">
        <v>167.87</v>
      </c>
      <c r="G11" s="81">
        <v>139.63</v>
      </c>
      <c r="H11" s="81">
        <v>126.35</v>
      </c>
      <c r="I11" s="81">
        <v>132.96</v>
      </c>
      <c r="J11" s="81">
        <v>200.55</v>
      </c>
      <c r="K11" s="81">
        <v>192.41</v>
      </c>
      <c r="L11" s="81">
        <v>269.35000000000002</v>
      </c>
      <c r="M11" s="82">
        <v>520.05999999999995</v>
      </c>
    </row>
    <row r="12" spans="1:13" ht="15.75" thickBot="1">
      <c r="A12" s="77">
        <v>1948</v>
      </c>
      <c r="B12" s="81">
        <v>476.72</v>
      </c>
      <c r="C12" s="81">
        <v>588.77</v>
      </c>
      <c r="D12" s="81">
        <v>510.97</v>
      </c>
      <c r="E12" s="81">
        <v>344.88</v>
      </c>
      <c r="F12" s="81">
        <v>189.88</v>
      </c>
      <c r="G12" s="81">
        <v>172.83</v>
      </c>
      <c r="H12" s="81">
        <v>121.67</v>
      </c>
      <c r="I12" s="81">
        <v>115.17</v>
      </c>
      <c r="J12" s="81">
        <v>84.13</v>
      </c>
      <c r="K12" s="81">
        <v>84.13</v>
      </c>
      <c r="L12" s="81">
        <v>114.71</v>
      </c>
      <c r="M12" s="82">
        <v>158.03</v>
      </c>
    </row>
    <row r="13" spans="1:13" ht="15.75" thickBot="1">
      <c r="A13" s="77">
        <v>1949</v>
      </c>
      <c r="B13" s="81">
        <v>327.5</v>
      </c>
      <c r="C13" s="81">
        <v>393.92</v>
      </c>
      <c r="D13" s="81">
        <v>276.37</v>
      </c>
      <c r="E13" s="81">
        <v>220.65</v>
      </c>
      <c r="F13" s="81">
        <v>118.41</v>
      </c>
      <c r="G13" s="81">
        <v>98.75</v>
      </c>
      <c r="H13" s="81">
        <v>66.58</v>
      </c>
      <c r="I13" s="81">
        <v>54.24</v>
      </c>
      <c r="J13" s="81">
        <v>30.75</v>
      </c>
      <c r="K13" s="81">
        <v>58.3</v>
      </c>
      <c r="L13" s="81">
        <v>86.31</v>
      </c>
      <c r="M13" s="82">
        <v>375.54</v>
      </c>
    </row>
    <row r="14" spans="1:13" ht="15.75" thickBot="1">
      <c r="A14" s="77">
        <v>1950</v>
      </c>
      <c r="B14" s="81">
        <v>382.99</v>
      </c>
      <c r="C14" s="81">
        <v>780.49</v>
      </c>
      <c r="D14" s="81">
        <v>594.98</v>
      </c>
      <c r="E14" s="81">
        <v>301.47000000000003</v>
      </c>
      <c r="F14" s="81">
        <v>226.38</v>
      </c>
      <c r="G14" s="81">
        <v>139.16</v>
      </c>
      <c r="H14" s="81">
        <v>130.12</v>
      </c>
      <c r="I14" s="81">
        <v>89.84</v>
      </c>
      <c r="J14" s="81">
        <v>78.48</v>
      </c>
      <c r="K14" s="81">
        <v>144.43</v>
      </c>
      <c r="L14" s="81">
        <v>373.59</v>
      </c>
      <c r="M14" s="82">
        <v>322.61</v>
      </c>
    </row>
    <row r="15" spans="1:13" ht="15.75" thickBot="1">
      <c r="A15" s="77">
        <v>1951</v>
      </c>
      <c r="B15" s="81">
        <v>689.12</v>
      </c>
      <c r="C15" s="81">
        <v>676.31</v>
      </c>
      <c r="D15" s="81">
        <v>632.54999999999995</v>
      </c>
      <c r="E15" s="81">
        <v>291.97000000000003</v>
      </c>
      <c r="F15" s="81">
        <v>149.16999999999999</v>
      </c>
      <c r="G15" s="81">
        <v>119.5</v>
      </c>
      <c r="H15" s="81">
        <v>100.27</v>
      </c>
      <c r="I15" s="81">
        <v>97.24</v>
      </c>
      <c r="J15" s="81">
        <v>86.91</v>
      </c>
      <c r="K15" s="81">
        <v>87.64</v>
      </c>
      <c r="L15" s="81">
        <v>256.23</v>
      </c>
      <c r="M15" s="82">
        <v>196.34</v>
      </c>
    </row>
    <row r="16" spans="1:13" ht="15.75" thickBot="1">
      <c r="A16" s="77">
        <v>1952</v>
      </c>
      <c r="B16" s="81">
        <v>233.88</v>
      </c>
      <c r="C16" s="81">
        <v>503.5</v>
      </c>
      <c r="D16" s="81">
        <v>464.74</v>
      </c>
      <c r="E16" s="81">
        <v>291.97000000000003</v>
      </c>
      <c r="F16" s="81">
        <v>118.7</v>
      </c>
      <c r="G16" s="81">
        <v>198.58</v>
      </c>
      <c r="H16" s="81">
        <v>101.03</v>
      </c>
      <c r="I16" s="81">
        <v>84.39</v>
      </c>
      <c r="J16" s="81">
        <v>80.84</v>
      </c>
      <c r="K16" s="81">
        <v>99.51</v>
      </c>
      <c r="L16" s="81">
        <v>117.89</v>
      </c>
      <c r="M16" s="82">
        <v>88</v>
      </c>
    </row>
    <row r="17" spans="1:13" ht="15.75" thickBot="1">
      <c r="A17" s="77">
        <v>1953</v>
      </c>
      <c r="B17" s="81">
        <v>226.2</v>
      </c>
      <c r="C17" s="81">
        <v>119.1</v>
      </c>
      <c r="D17" s="81">
        <v>150.71</v>
      </c>
      <c r="E17" s="81">
        <v>198.02</v>
      </c>
      <c r="F17" s="81">
        <v>83.32</v>
      </c>
      <c r="G17" s="81">
        <v>76.3</v>
      </c>
      <c r="H17" s="81">
        <v>62.6</v>
      </c>
      <c r="I17" s="81">
        <v>56.89</v>
      </c>
      <c r="J17" s="81">
        <v>72.19</v>
      </c>
      <c r="K17" s="81">
        <v>96.87</v>
      </c>
      <c r="L17" s="81">
        <v>81.55</v>
      </c>
      <c r="M17" s="82">
        <v>140.07</v>
      </c>
    </row>
    <row r="18" spans="1:13" ht="15.75" thickBot="1">
      <c r="A18" s="77">
        <v>1954</v>
      </c>
      <c r="B18" s="81">
        <v>466.24</v>
      </c>
      <c r="C18" s="81">
        <v>375.68</v>
      </c>
      <c r="D18" s="81">
        <v>359.75</v>
      </c>
      <c r="E18" s="81">
        <v>164.23</v>
      </c>
      <c r="F18" s="81">
        <v>164.76</v>
      </c>
      <c r="G18" s="81">
        <v>120.72</v>
      </c>
      <c r="H18" s="81">
        <v>77.34</v>
      </c>
      <c r="I18" s="81">
        <v>74.239999999999995</v>
      </c>
      <c r="J18" s="81">
        <v>54.11</v>
      </c>
      <c r="K18" s="81">
        <v>78.38</v>
      </c>
      <c r="L18" s="81">
        <v>76.3</v>
      </c>
      <c r="M18" s="82">
        <v>104.87</v>
      </c>
    </row>
    <row r="19" spans="1:13" ht="15.75" thickBot="1">
      <c r="A19" s="77">
        <v>1955</v>
      </c>
      <c r="B19" s="81">
        <v>319.3</v>
      </c>
      <c r="C19" s="81">
        <v>117.09</v>
      </c>
      <c r="D19" s="81">
        <v>187.99</v>
      </c>
      <c r="E19" s="81">
        <v>133.53</v>
      </c>
      <c r="F19" s="81">
        <v>75.95</v>
      </c>
      <c r="G19" s="81">
        <v>98.38</v>
      </c>
      <c r="H19" s="81">
        <v>71.180000000000007</v>
      </c>
      <c r="I19" s="81">
        <v>92.77</v>
      </c>
      <c r="J19" s="81">
        <v>85.83</v>
      </c>
      <c r="K19" s="81">
        <v>55.34</v>
      </c>
      <c r="L19" s="81">
        <v>105.65</v>
      </c>
      <c r="M19" s="82">
        <v>336.63</v>
      </c>
    </row>
    <row r="20" spans="1:13" ht="15.75" thickBot="1">
      <c r="A20" s="77">
        <v>1956</v>
      </c>
      <c r="B20" s="81">
        <v>238.06</v>
      </c>
      <c r="C20" s="81">
        <v>203.67</v>
      </c>
      <c r="D20" s="81">
        <v>245.88</v>
      </c>
      <c r="E20" s="81">
        <v>106.03</v>
      </c>
      <c r="F20" s="81">
        <v>245.88</v>
      </c>
      <c r="G20" s="81">
        <v>223.27</v>
      </c>
      <c r="H20" s="81">
        <v>121.13</v>
      </c>
      <c r="I20" s="81">
        <v>263</v>
      </c>
      <c r="J20" s="81">
        <v>119.91</v>
      </c>
      <c r="K20" s="81">
        <v>96.49</v>
      </c>
      <c r="L20" s="81">
        <v>90.56</v>
      </c>
      <c r="M20" s="82">
        <v>108.37</v>
      </c>
    </row>
    <row r="21" spans="1:13" ht="15.75" thickBot="1">
      <c r="A21" s="77">
        <v>1957</v>
      </c>
      <c r="B21" s="81">
        <v>772.08</v>
      </c>
      <c r="C21" s="81">
        <v>446.12</v>
      </c>
      <c r="D21" s="81">
        <v>570.4</v>
      </c>
      <c r="E21" s="81">
        <v>246.48</v>
      </c>
      <c r="F21" s="81">
        <v>130.18</v>
      </c>
      <c r="G21" s="81">
        <v>126.45</v>
      </c>
      <c r="H21" s="81">
        <v>152.76</v>
      </c>
      <c r="I21" s="81">
        <v>161.07</v>
      </c>
      <c r="J21" s="81">
        <v>293.26</v>
      </c>
      <c r="K21" s="81">
        <v>153.28</v>
      </c>
      <c r="L21" s="81">
        <v>178.68</v>
      </c>
      <c r="M21" s="82">
        <v>283.68</v>
      </c>
    </row>
    <row r="22" spans="1:13" ht="15.75" thickBot="1">
      <c r="A22" s="77">
        <v>1958</v>
      </c>
      <c r="B22" s="81">
        <v>889.72</v>
      </c>
      <c r="C22" s="81">
        <v>685.7</v>
      </c>
      <c r="D22" s="81">
        <v>404.66</v>
      </c>
      <c r="E22" s="81">
        <v>350.85</v>
      </c>
      <c r="F22" s="81">
        <v>426.31</v>
      </c>
      <c r="G22" s="81">
        <v>438.75</v>
      </c>
      <c r="H22" s="81">
        <v>225.61</v>
      </c>
      <c r="I22" s="81">
        <v>124.39</v>
      </c>
      <c r="J22" s="81">
        <v>212.24</v>
      </c>
      <c r="K22" s="81">
        <v>157.94</v>
      </c>
      <c r="L22" s="81">
        <v>213.39</v>
      </c>
      <c r="M22" s="82">
        <v>396.81</v>
      </c>
    </row>
    <row r="23" spans="1:13" ht="15.75" thickBot="1">
      <c r="A23" s="77">
        <v>1959</v>
      </c>
      <c r="B23" s="81">
        <v>491.99</v>
      </c>
      <c r="C23" s="81">
        <v>370.11</v>
      </c>
      <c r="D23" s="81">
        <v>317.32</v>
      </c>
      <c r="E23" s="81">
        <v>411.11</v>
      </c>
      <c r="F23" s="81">
        <v>138.58000000000001</v>
      </c>
      <c r="G23" s="81">
        <v>103.33</v>
      </c>
      <c r="H23" s="81">
        <v>115.88</v>
      </c>
      <c r="I23" s="81">
        <v>105.65</v>
      </c>
      <c r="J23" s="81">
        <v>90.56</v>
      </c>
      <c r="K23" s="81">
        <v>89.82</v>
      </c>
      <c r="L23" s="81">
        <v>184.14</v>
      </c>
      <c r="M23" s="82">
        <v>330.6</v>
      </c>
    </row>
    <row r="24" spans="1:13" ht="15.75" thickBot="1">
      <c r="A24" s="77">
        <v>1960</v>
      </c>
      <c r="B24" s="81">
        <v>498.12</v>
      </c>
      <c r="C24" s="81">
        <v>625.91</v>
      </c>
      <c r="D24" s="81">
        <v>578.45000000000005</v>
      </c>
      <c r="E24" s="81">
        <v>235.07</v>
      </c>
      <c r="F24" s="81">
        <v>218.6</v>
      </c>
      <c r="G24" s="81">
        <v>150.19</v>
      </c>
      <c r="H24" s="81">
        <v>134.61000000000001</v>
      </c>
      <c r="I24" s="81">
        <v>89.09</v>
      </c>
      <c r="J24" s="81">
        <v>78.38</v>
      </c>
      <c r="K24" s="81">
        <v>126.86</v>
      </c>
      <c r="L24" s="81">
        <v>161.07</v>
      </c>
      <c r="M24" s="82">
        <v>941.57</v>
      </c>
    </row>
    <row r="25" spans="1:13" ht="15.75" thickBot="1">
      <c r="A25" s="77">
        <v>1961</v>
      </c>
      <c r="B25" s="81">
        <v>564.78</v>
      </c>
      <c r="C25" s="81">
        <v>460.25</v>
      </c>
      <c r="D25" s="81">
        <v>461.74</v>
      </c>
      <c r="E25" s="81">
        <v>274.22000000000003</v>
      </c>
      <c r="F25" s="81">
        <v>373.59</v>
      </c>
      <c r="G25" s="81">
        <v>137.09</v>
      </c>
      <c r="H25" s="81">
        <v>110.33</v>
      </c>
      <c r="I25" s="81">
        <v>89.49</v>
      </c>
      <c r="J25" s="81">
        <v>109.25</v>
      </c>
      <c r="K25" s="81">
        <v>58.68</v>
      </c>
      <c r="L25" s="81">
        <v>141.38</v>
      </c>
      <c r="M25" s="82">
        <v>196.32</v>
      </c>
    </row>
    <row r="26" spans="1:13" ht="15.75" thickBot="1">
      <c r="A26" s="77">
        <v>1962</v>
      </c>
      <c r="B26" s="81">
        <v>196.32</v>
      </c>
      <c r="C26" s="81">
        <v>416.29</v>
      </c>
      <c r="D26" s="81">
        <v>691.79</v>
      </c>
      <c r="E26" s="81">
        <v>213.49</v>
      </c>
      <c r="F26" s="81">
        <v>165.35</v>
      </c>
      <c r="G26" s="81">
        <v>117.03</v>
      </c>
      <c r="H26" s="81">
        <v>89.49</v>
      </c>
      <c r="I26" s="81">
        <v>86.55</v>
      </c>
      <c r="J26" s="81">
        <v>91.97</v>
      </c>
      <c r="K26" s="81">
        <v>295.22000000000003</v>
      </c>
      <c r="L26" s="81">
        <v>205.91</v>
      </c>
      <c r="M26" s="82">
        <v>566.16999999999996</v>
      </c>
    </row>
    <row r="27" spans="1:13" ht="15.75" thickBot="1">
      <c r="A27" s="77">
        <v>1963</v>
      </c>
      <c r="B27" s="81">
        <v>708.86</v>
      </c>
      <c r="C27" s="81">
        <v>529.42999999999995</v>
      </c>
      <c r="D27" s="81">
        <v>279.7</v>
      </c>
      <c r="E27" s="81">
        <v>168.05</v>
      </c>
      <c r="F27" s="81">
        <v>102.79</v>
      </c>
      <c r="G27" s="81">
        <v>88.01</v>
      </c>
      <c r="H27" s="81">
        <v>75.739999999999995</v>
      </c>
      <c r="I27" s="81">
        <v>79.88</v>
      </c>
      <c r="J27" s="81">
        <v>68.22</v>
      </c>
      <c r="K27" s="81">
        <v>121.6</v>
      </c>
      <c r="L27" s="81">
        <v>301.48</v>
      </c>
      <c r="M27" s="82">
        <v>202.98</v>
      </c>
    </row>
    <row r="28" spans="1:13" ht="15.75" thickBot="1">
      <c r="A28" s="77">
        <v>1964</v>
      </c>
      <c r="B28" s="81">
        <v>221.71</v>
      </c>
      <c r="C28" s="81">
        <v>601.23</v>
      </c>
      <c r="D28" s="81">
        <v>200.75</v>
      </c>
      <c r="E28" s="81">
        <v>98.6</v>
      </c>
      <c r="F28" s="81">
        <v>102.26</v>
      </c>
      <c r="G28" s="81">
        <v>97.56</v>
      </c>
      <c r="H28" s="81">
        <v>100.69</v>
      </c>
      <c r="I28" s="81">
        <v>76.2</v>
      </c>
      <c r="J28" s="81">
        <v>72.599999999999994</v>
      </c>
      <c r="K28" s="81">
        <v>211.15</v>
      </c>
      <c r="L28" s="81">
        <v>197.79</v>
      </c>
      <c r="M28" s="82">
        <v>566.88</v>
      </c>
    </row>
    <row r="29" spans="1:13" ht="15.75" thickBot="1">
      <c r="A29" s="77">
        <v>1965</v>
      </c>
      <c r="B29" s="81">
        <v>830.59</v>
      </c>
      <c r="C29" s="81">
        <v>829.83</v>
      </c>
      <c r="D29" s="81">
        <v>769.62</v>
      </c>
      <c r="E29" s="81">
        <v>274.14999999999998</v>
      </c>
      <c r="F29" s="81">
        <v>296.47000000000003</v>
      </c>
      <c r="G29" s="81">
        <v>160.66999999999999</v>
      </c>
      <c r="H29" s="81">
        <v>149.58000000000001</v>
      </c>
      <c r="I29" s="81">
        <v>99.12</v>
      </c>
      <c r="J29" s="81">
        <v>145.77000000000001</v>
      </c>
      <c r="K29" s="81">
        <v>335.07</v>
      </c>
      <c r="L29" s="81">
        <v>228.22</v>
      </c>
      <c r="M29" s="82">
        <v>575.42999999999995</v>
      </c>
    </row>
    <row r="30" spans="1:13" ht="15.75" thickBot="1">
      <c r="A30" s="77">
        <v>1966</v>
      </c>
      <c r="B30" s="81">
        <v>632.35</v>
      </c>
      <c r="C30" s="81">
        <v>453.39</v>
      </c>
      <c r="D30" s="81">
        <v>529.42999999999995</v>
      </c>
      <c r="E30" s="81">
        <v>234.16</v>
      </c>
      <c r="F30" s="81">
        <v>138.9</v>
      </c>
      <c r="G30" s="81">
        <v>131</v>
      </c>
      <c r="H30" s="81">
        <v>93.48</v>
      </c>
      <c r="I30" s="81">
        <v>111.44</v>
      </c>
      <c r="J30" s="81">
        <v>116.47</v>
      </c>
      <c r="K30" s="81">
        <v>194.85</v>
      </c>
      <c r="L30" s="81">
        <v>395.66</v>
      </c>
      <c r="M30" s="82">
        <v>708.86</v>
      </c>
    </row>
    <row r="31" spans="1:13" ht="15.75" thickBot="1">
      <c r="A31" s="77">
        <v>1967</v>
      </c>
      <c r="B31" s="81">
        <v>685.13</v>
      </c>
      <c r="C31" s="81">
        <v>628.71</v>
      </c>
      <c r="D31" s="81">
        <v>369.35</v>
      </c>
      <c r="E31" s="81">
        <v>295.85000000000002</v>
      </c>
      <c r="F31" s="81">
        <v>189.76</v>
      </c>
      <c r="G31" s="81">
        <v>282.17</v>
      </c>
      <c r="H31" s="81">
        <v>113.66</v>
      </c>
      <c r="I31" s="81">
        <v>94.49</v>
      </c>
      <c r="J31" s="81">
        <v>149.58000000000001</v>
      </c>
      <c r="K31" s="81">
        <v>312.81</v>
      </c>
      <c r="L31" s="81">
        <v>298.35000000000002</v>
      </c>
      <c r="M31" s="82">
        <v>342.13</v>
      </c>
    </row>
    <row r="32" spans="1:13" ht="15.75" thickBot="1">
      <c r="A32" s="77">
        <v>1968</v>
      </c>
      <c r="B32" s="81">
        <v>543.5</v>
      </c>
      <c r="C32" s="81">
        <v>227.63</v>
      </c>
      <c r="D32" s="81">
        <v>297.72000000000003</v>
      </c>
      <c r="E32" s="81">
        <v>158.68</v>
      </c>
      <c r="F32" s="81">
        <v>106.53</v>
      </c>
      <c r="G32" s="81">
        <v>92.98</v>
      </c>
      <c r="H32" s="81">
        <v>99.12</v>
      </c>
      <c r="I32" s="81">
        <v>81.290000000000006</v>
      </c>
      <c r="J32" s="81">
        <v>66.510000000000005</v>
      </c>
      <c r="K32" s="81">
        <v>117.6</v>
      </c>
      <c r="L32" s="81">
        <v>74.39</v>
      </c>
      <c r="M32" s="82">
        <v>145.13999999999999</v>
      </c>
    </row>
    <row r="33" spans="1:13" ht="15.75" thickBot="1">
      <c r="A33" s="77">
        <v>1969</v>
      </c>
      <c r="B33" s="81">
        <v>168.73</v>
      </c>
      <c r="C33" s="81">
        <v>136.44999999999999</v>
      </c>
      <c r="D33" s="81">
        <v>142</v>
      </c>
      <c r="E33" s="81">
        <v>109.8</v>
      </c>
      <c r="F33" s="81">
        <v>57.1</v>
      </c>
      <c r="G33" s="81">
        <v>81.760000000000005</v>
      </c>
      <c r="H33" s="81">
        <v>42.11</v>
      </c>
      <c r="I33" s="81">
        <v>43.47</v>
      </c>
      <c r="J33" s="81">
        <v>31.13</v>
      </c>
      <c r="K33" s="81">
        <v>113.11</v>
      </c>
      <c r="L33" s="81">
        <v>317.87</v>
      </c>
      <c r="M33" s="82">
        <v>382.46</v>
      </c>
    </row>
    <row r="34" spans="1:13" ht="15.75" thickBot="1">
      <c r="A34" s="77">
        <v>1970</v>
      </c>
      <c r="B34" s="81">
        <v>1041.3</v>
      </c>
      <c r="C34" s="81">
        <v>1054.0999999999999</v>
      </c>
      <c r="D34" s="81">
        <v>680.7</v>
      </c>
      <c r="E34" s="81">
        <v>331.24</v>
      </c>
      <c r="F34" s="81">
        <v>315.33999999999997</v>
      </c>
      <c r="G34" s="81">
        <v>138.29</v>
      </c>
      <c r="H34" s="81">
        <v>114.78</v>
      </c>
      <c r="I34" s="81">
        <v>227.63</v>
      </c>
      <c r="J34" s="81">
        <v>227.03</v>
      </c>
      <c r="K34" s="81">
        <v>131</v>
      </c>
      <c r="L34" s="81">
        <v>105.46</v>
      </c>
      <c r="M34" s="82">
        <v>214.66</v>
      </c>
    </row>
    <row r="35" spans="1:13" ht="15.75" thickBot="1">
      <c r="A35" s="77">
        <v>1971</v>
      </c>
      <c r="B35" s="81">
        <v>262.39999999999998</v>
      </c>
      <c r="C35" s="81">
        <v>106.64</v>
      </c>
      <c r="D35" s="81">
        <v>193.51</v>
      </c>
      <c r="E35" s="81">
        <v>158.84</v>
      </c>
      <c r="F35" s="81">
        <v>104.73</v>
      </c>
      <c r="G35" s="81">
        <v>344.2</v>
      </c>
      <c r="H35" s="81">
        <v>91.63</v>
      </c>
      <c r="I35" s="81">
        <v>88.89</v>
      </c>
      <c r="J35" s="81">
        <v>65.459999999999994</v>
      </c>
      <c r="K35" s="81">
        <v>184.36</v>
      </c>
      <c r="L35" s="81">
        <v>95.32</v>
      </c>
      <c r="M35" s="82">
        <v>251.1</v>
      </c>
    </row>
    <row r="36" spans="1:13" ht="15.75" thickBot="1">
      <c r="A36" s="77">
        <v>1972</v>
      </c>
      <c r="B36" s="81">
        <v>641.07000000000005</v>
      </c>
      <c r="C36" s="81">
        <v>542.29</v>
      </c>
      <c r="D36" s="81">
        <v>335.99</v>
      </c>
      <c r="E36" s="81">
        <v>335.99</v>
      </c>
      <c r="F36" s="81">
        <v>159.41999999999999</v>
      </c>
      <c r="G36" s="81">
        <v>123.96</v>
      </c>
      <c r="H36" s="81">
        <v>213.39</v>
      </c>
      <c r="I36" s="81">
        <v>184.74</v>
      </c>
      <c r="J36" s="81">
        <v>112.05</v>
      </c>
      <c r="K36" s="81">
        <v>519.23</v>
      </c>
      <c r="L36" s="81">
        <v>354.46</v>
      </c>
      <c r="M36" s="82">
        <v>225.17</v>
      </c>
    </row>
    <row r="37" spans="1:13" ht="15.75" thickBot="1">
      <c r="A37" s="77">
        <v>1973</v>
      </c>
      <c r="B37" s="81">
        <v>298.01</v>
      </c>
      <c r="C37" s="81">
        <v>362.55</v>
      </c>
      <c r="D37" s="81">
        <v>275.19</v>
      </c>
      <c r="E37" s="81">
        <v>222.8</v>
      </c>
      <c r="F37" s="81">
        <v>144.52000000000001</v>
      </c>
      <c r="G37" s="81">
        <v>109.12</v>
      </c>
      <c r="H37" s="81">
        <v>126.98</v>
      </c>
      <c r="I37" s="81">
        <v>91.1</v>
      </c>
      <c r="J37" s="81">
        <v>95.76</v>
      </c>
      <c r="K37" s="81">
        <v>136.19</v>
      </c>
      <c r="L37" s="81">
        <v>267.7</v>
      </c>
      <c r="M37" s="82">
        <v>534.22</v>
      </c>
    </row>
    <row r="38" spans="1:13" ht="15.75" thickBot="1">
      <c r="A38" s="77">
        <v>1974</v>
      </c>
      <c r="B38" s="81">
        <v>627.83000000000004</v>
      </c>
      <c r="C38" s="81">
        <v>507.33</v>
      </c>
      <c r="D38" s="81">
        <v>720.54</v>
      </c>
      <c r="E38" s="81">
        <v>259.02999999999997</v>
      </c>
      <c r="F38" s="81">
        <v>146.62</v>
      </c>
      <c r="G38" s="81">
        <v>257.8</v>
      </c>
      <c r="H38" s="81">
        <v>149.79</v>
      </c>
      <c r="I38" s="81">
        <v>78.42</v>
      </c>
      <c r="J38" s="81">
        <v>61.25</v>
      </c>
      <c r="K38" s="81">
        <v>222.8</v>
      </c>
      <c r="L38" s="81">
        <v>200.65</v>
      </c>
      <c r="M38" s="82">
        <v>369.33</v>
      </c>
    </row>
    <row r="39" spans="1:13" ht="15.75" thickBot="1">
      <c r="A39" s="77">
        <v>1975</v>
      </c>
      <c r="B39" s="81">
        <v>541.75</v>
      </c>
      <c r="C39" s="81">
        <v>727.43</v>
      </c>
      <c r="D39" s="81">
        <v>470.62</v>
      </c>
      <c r="E39" s="81">
        <v>180.26</v>
      </c>
      <c r="F39" s="81">
        <v>107.18</v>
      </c>
      <c r="G39" s="81">
        <v>81.99</v>
      </c>
      <c r="H39" s="81">
        <v>71.41</v>
      </c>
      <c r="I39" s="81">
        <v>52.33</v>
      </c>
      <c r="J39" s="81">
        <v>46.09</v>
      </c>
      <c r="K39" s="81">
        <v>118.95</v>
      </c>
      <c r="L39" s="81">
        <v>354.46</v>
      </c>
      <c r="M39" s="82">
        <v>456.15</v>
      </c>
    </row>
    <row r="40" spans="1:13" ht="15.75" thickBot="1">
      <c r="A40" s="77">
        <v>1976</v>
      </c>
      <c r="B40" s="81">
        <v>444.67</v>
      </c>
      <c r="C40" s="81">
        <v>758.69</v>
      </c>
      <c r="D40" s="81">
        <v>593.48</v>
      </c>
      <c r="E40" s="81">
        <v>367.97</v>
      </c>
      <c r="F40" s="81">
        <v>553.37</v>
      </c>
      <c r="G40" s="81">
        <v>679.61</v>
      </c>
      <c r="H40" s="81">
        <v>710.24</v>
      </c>
      <c r="I40" s="81">
        <v>359.85</v>
      </c>
      <c r="J40" s="81">
        <v>437.53</v>
      </c>
      <c r="K40" s="81">
        <v>629.48</v>
      </c>
      <c r="L40" s="81">
        <v>473.53</v>
      </c>
      <c r="M40" s="82">
        <v>378.87</v>
      </c>
    </row>
    <row r="41" spans="1:13" ht="15.75" thickBot="1">
      <c r="A41" s="77">
        <v>1977</v>
      </c>
      <c r="B41" s="81">
        <v>601.61</v>
      </c>
      <c r="C41" s="81">
        <v>624.54</v>
      </c>
      <c r="D41" s="81">
        <v>363.68</v>
      </c>
      <c r="E41" s="81">
        <v>441.01</v>
      </c>
      <c r="F41" s="81">
        <v>176.35</v>
      </c>
      <c r="G41" s="81">
        <v>202.72</v>
      </c>
      <c r="H41" s="81">
        <v>115.17</v>
      </c>
      <c r="I41" s="81">
        <v>84.52</v>
      </c>
      <c r="J41" s="81">
        <v>172.04</v>
      </c>
      <c r="K41" s="81">
        <v>247.13</v>
      </c>
      <c r="L41" s="81">
        <v>177.44</v>
      </c>
      <c r="M41" s="82">
        <v>539.14</v>
      </c>
    </row>
    <row r="42" spans="1:13" ht="15.75" thickBot="1">
      <c r="A42" s="77">
        <v>1978</v>
      </c>
      <c r="B42" s="81">
        <v>228.69</v>
      </c>
      <c r="C42" s="81">
        <v>174.19</v>
      </c>
      <c r="D42" s="81">
        <v>251.79</v>
      </c>
      <c r="E42" s="81">
        <v>95.78</v>
      </c>
      <c r="F42" s="81">
        <v>106.35</v>
      </c>
      <c r="G42" s="81">
        <v>161.35</v>
      </c>
      <c r="H42" s="81">
        <v>126.15</v>
      </c>
      <c r="I42" s="81">
        <v>73.58</v>
      </c>
      <c r="J42" s="81">
        <v>61.23</v>
      </c>
      <c r="K42" s="81">
        <v>72.680000000000007</v>
      </c>
      <c r="L42" s="81">
        <v>267.06</v>
      </c>
      <c r="M42" s="82">
        <v>363.68</v>
      </c>
    </row>
    <row r="43" spans="1:13" ht="15.75" thickBot="1">
      <c r="A43" s="77">
        <v>1979</v>
      </c>
      <c r="B43" s="81">
        <v>311.52</v>
      </c>
      <c r="C43" s="81">
        <v>236.72</v>
      </c>
      <c r="D43" s="81">
        <v>141.44999999999999</v>
      </c>
      <c r="E43" s="81">
        <v>146.63</v>
      </c>
      <c r="F43" s="81">
        <v>281.32</v>
      </c>
      <c r="G43" s="81">
        <v>99.59</v>
      </c>
      <c r="H43" s="81">
        <v>83.6</v>
      </c>
      <c r="I43" s="81">
        <v>122.13</v>
      </c>
      <c r="J43" s="81">
        <v>121.13</v>
      </c>
      <c r="K43" s="81">
        <v>183.96</v>
      </c>
      <c r="L43" s="81">
        <v>168.81</v>
      </c>
      <c r="M43" s="82">
        <v>259.99</v>
      </c>
    </row>
    <row r="44" spans="1:13" ht="15.75" thickBot="1">
      <c r="A44" s="77">
        <v>1980</v>
      </c>
      <c r="B44" s="81">
        <v>378.89</v>
      </c>
      <c r="C44" s="81">
        <v>305.43</v>
      </c>
      <c r="D44" s="81">
        <v>289.70999999999998</v>
      </c>
      <c r="E44" s="81">
        <v>381.44</v>
      </c>
      <c r="F44" s="81">
        <v>125.14</v>
      </c>
      <c r="G44" s="81">
        <v>287.31</v>
      </c>
      <c r="H44" s="81">
        <v>165.6</v>
      </c>
      <c r="I44" s="81">
        <v>101.51</v>
      </c>
      <c r="J44" s="81">
        <v>94.83</v>
      </c>
      <c r="K44" s="81">
        <v>116.16</v>
      </c>
      <c r="L44" s="81">
        <v>124.13</v>
      </c>
      <c r="M44" s="82">
        <v>323.77999999999997</v>
      </c>
    </row>
    <row r="45" spans="1:13" ht="15.75" thickBot="1">
      <c r="A45" s="77">
        <v>1981</v>
      </c>
      <c r="B45" s="81">
        <v>667.81</v>
      </c>
      <c r="C45" s="81">
        <v>177.44</v>
      </c>
      <c r="D45" s="81">
        <v>137.33000000000001</v>
      </c>
      <c r="E45" s="81">
        <v>110.25</v>
      </c>
      <c r="F45" s="81">
        <v>125.14</v>
      </c>
      <c r="G45" s="81">
        <v>112.21</v>
      </c>
      <c r="H45" s="81">
        <v>118.14</v>
      </c>
      <c r="I45" s="81">
        <v>89.17</v>
      </c>
      <c r="J45" s="81">
        <v>72.680000000000007</v>
      </c>
      <c r="K45" s="81">
        <v>325.02</v>
      </c>
      <c r="L45" s="81">
        <v>274.17</v>
      </c>
      <c r="M45" s="82">
        <v>448.91</v>
      </c>
    </row>
    <row r="46" spans="1:13" ht="15.75" thickBot="1">
      <c r="A46" s="77">
        <v>1982</v>
      </c>
      <c r="B46" s="81">
        <v>562.91999999999996</v>
      </c>
      <c r="C46" s="81">
        <v>343.61</v>
      </c>
      <c r="D46" s="81">
        <v>486.42</v>
      </c>
      <c r="E46" s="81">
        <v>306.64999999999998</v>
      </c>
      <c r="F46" s="81">
        <v>130.19</v>
      </c>
      <c r="G46" s="81">
        <v>359.9</v>
      </c>
      <c r="H46" s="81">
        <v>233.27</v>
      </c>
      <c r="I46" s="81">
        <v>142.47999999999999</v>
      </c>
      <c r="J46" s="81">
        <v>137.33000000000001</v>
      </c>
      <c r="K46" s="81">
        <v>471.47</v>
      </c>
      <c r="L46" s="81">
        <v>265.88</v>
      </c>
      <c r="M46" s="82">
        <v>652.73</v>
      </c>
    </row>
    <row r="47" spans="1:13" ht="15.75" thickBot="1">
      <c r="A47" s="77">
        <v>1983</v>
      </c>
      <c r="B47" s="81">
        <v>627.83000000000004</v>
      </c>
      <c r="C47" s="81">
        <v>1126.7</v>
      </c>
      <c r="D47" s="81">
        <v>802.78</v>
      </c>
      <c r="E47" s="81">
        <v>574.12</v>
      </c>
      <c r="F47" s="81">
        <v>1141.5</v>
      </c>
      <c r="G47" s="81">
        <v>1096.2</v>
      </c>
      <c r="H47" s="81">
        <v>342.99</v>
      </c>
      <c r="I47" s="81">
        <v>202.16</v>
      </c>
      <c r="J47" s="81">
        <v>656.07</v>
      </c>
      <c r="K47" s="81">
        <v>375.08</v>
      </c>
      <c r="L47" s="81">
        <v>349.23</v>
      </c>
      <c r="M47" s="82">
        <v>464.81</v>
      </c>
    </row>
    <row r="48" spans="1:13" ht="15.75" thickBot="1">
      <c r="A48" s="77">
        <v>1984</v>
      </c>
      <c r="B48" s="81">
        <v>474.8</v>
      </c>
      <c r="C48" s="81">
        <v>257.64</v>
      </c>
      <c r="D48" s="81">
        <v>160.41999999999999</v>
      </c>
      <c r="E48" s="81">
        <v>154.35</v>
      </c>
      <c r="F48" s="81">
        <v>127.46</v>
      </c>
      <c r="G48" s="81">
        <v>84.7</v>
      </c>
      <c r="H48" s="81">
        <v>65.52</v>
      </c>
      <c r="I48" s="81">
        <v>158.77000000000001</v>
      </c>
      <c r="J48" s="81">
        <v>142.25</v>
      </c>
      <c r="K48" s="81">
        <v>87.38</v>
      </c>
      <c r="L48" s="81">
        <v>108.41</v>
      </c>
      <c r="M48" s="82">
        <v>312.75</v>
      </c>
    </row>
    <row r="49" spans="1:13" ht="15.75" thickBot="1">
      <c r="A49" s="77">
        <v>1985</v>
      </c>
      <c r="B49" s="81">
        <v>261.75</v>
      </c>
      <c r="C49" s="81">
        <v>219.58</v>
      </c>
      <c r="D49" s="81">
        <v>405.17</v>
      </c>
      <c r="E49" s="81">
        <v>196.05</v>
      </c>
      <c r="F49" s="81">
        <v>152.69999999999999</v>
      </c>
      <c r="G49" s="81">
        <v>103</v>
      </c>
      <c r="H49" s="81">
        <v>79.88</v>
      </c>
      <c r="I49" s="81">
        <v>71.89</v>
      </c>
      <c r="J49" s="81">
        <v>119.28</v>
      </c>
      <c r="K49" s="81">
        <v>91.14</v>
      </c>
      <c r="L49" s="81">
        <v>101.92</v>
      </c>
      <c r="M49" s="82">
        <v>112.21</v>
      </c>
    </row>
    <row r="50" spans="1:13" ht="15.75" thickBot="1">
      <c r="A50" s="77">
        <v>1986</v>
      </c>
      <c r="B50" s="81">
        <v>144.44999999999999</v>
      </c>
      <c r="C50" s="81">
        <v>235.57</v>
      </c>
      <c r="D50" s="81">
        <v>257.06</v>
      </c>
      <c r="E50" s="81">
        <v>162.08000000000001</v>
      </c>
      <c r="F50" s="81">
        <v>141.15</v>
      </c>
      <c r="G50" s="81">
        <v>87.92</v>
      </c>
      <c r="H50" s="81">
        <v>52.88</v>
      </c>
      <c r="I50" s="81">
        <v>178.7</v>
      </c>
      <c r="J50" s="81">
        <v>67.11</v>
      </c>
      <c r="K50" s="81">
        <v>91.14</v>
      </c>
      <c r="L50" s="81">
        <v>146.65</v>
      </c>
      <c r="M50" s="82">
        <v>381.44</v>
      </c>
    </row>
    <row r="51" spans="1:13" ht="15.75" thickBot="1">
      <c r="A51" s="77">
        <v>1987</v>
      </c>
      <c r="B51" s="81">
        <v>488.71</v>
      </c>
      <c r="C51" s="81">
        <v>509.47</v>
      </c>
      <c r="D51" s="81">
        <v>570.91</v>
      </c>
      <c r="E51" s="81">
        <v>180.69</v>
      </c>
      <c r="F51" s="81">
        <v>389.1</v>
      </c>
      <c r="G51" s="81">
        <v>272.98</v>
      </c>
      <c r="H51" s="81">
        <v>143.35</v>
      </c>
      <c r="I51" s="81">
        <v>111.67</v>
      </c>
      <c r="J51" s="81">
        <v>158.77000000000001</v>
      </c>
      <c r="K51" s="81">
        <v>174.26</v>
      </c>
      <c r="L51" s="81">
        <v>162.08000000000001</v>
      </c>
      <c r="M51" s="82">
        <v>299.36</v>
      </c>
    </row>
    <row r="52" spans="1:13" ht="15.75" thickBot="1">
      <c r="A52" s="77">
        <v>1988</v>
      </c>
      <c r="B52" s="81">
        <v>455.52</v>
      </c>
      <c r="C52" s="81">
        <v>363.68</v>
      </c>
      <c r="D52" s="81">
        <v>669.49</v>
      </c>
      <c r="E52" s="81">
        <v>282.52</v>
      </c>
      <c r="F52" s="81">
        <v>192.74</v>
      </c>
      <c r="G52" s="81">
        <v>206.06</v>
      </c>
      <c r="H52" s="81">
        <v>104.08</v>
      </c>
      <c r="I52" s="81">
        <v>71.89</v>
      </c>
      <c r="J52" s="81">
        <v>62.35</v>
      </c>
      <c r="K52" s="81">
        <v>203.83</v>
      </c>
      <c r="L52" s="81">
        <v>172.04</v>
      </c>
      <c r="M52" s="82">
        <v>221.85</v>
      </c>
    </row>
    <row r="53" spans="1:13" ht="15.75" thickBot="1">
      <c r="A53" s="77">
        <v>1989</v>
      </c>
      <c r="B53" s="81">
        <v>478.81</v>
      </c>
      <c r="C53" s="81">
        <v>669.49</v>
      </c>
      <c r="D53" s="81">
        <v>265.88</v>
      </c>
      <c r="E53" s="81">
        <v>192.74</v>
      </c>
      <c r="F53" s="81">
        <v>105.16</v>
      </c>
      <c r="G53" s="81">
        <v>155.46</v>
      </c>
      <c r="H53" s="81">
        <v>264.7</v>
      </c>
      <c r="I53" s="81">
        <v>264.7</v>
      </c>
      <c r="J53" s="81">
        <v>124.73</v>
      </c>
      <c r="K53" s="81">
        <v>79.349999999999994</v>
      </c>
      <c r="L53" s="81">
        <v>172.6</v>
      </c>
      <c r="M53" s="82">
        <v>192.74</v>
      </c>
    </row>
    <row r="54" spans="1:13" ht="15.75" thickBot="1">
      <c r="A54" s="77">
        <v>1990</v>
      </c>
      <c r="B54" s="81">
        <v>690.62</v>
      </c>
      <c r="C54" s="81">
        <v>144.44999999999999</v>
      </c>
      <c r="D54" s="81">
        <v>423.99</v>
      </c>
      <c r="E54" s="81">
        <v>121.46</v>
      </c>
      <c r="F54" s="81">
        <v>123.64</v>
      </c>
      <c r="G54" s="81">
        <v>74.02</v>
      </c>
      <c r="H54" s="81">
        <v>187.24</v>
      </c>
      <c r="I54" s="81">
        <v>82.56</v>
      </c>
      <c r="J54" s="81">
        <v>74.02</v>
      </c>
      <c r="K54" s="81">
        <v>234.99</v>
      </c>
      <c r="L54" s="81">
        <v>117.1</v>
      </c>
      <c r="M54" s="82">
        <v>124.19</v>
      </c>
    </row>
    <row r="55" spans="1:13" ht="15.75" thickBot="1">
      <c r="A55" s="77">
        <v>1991</v>
      </c>
      <c r="B55" s="81">
        <v>346.1</v>
      </c>
      <c r="C55" s="81">
        <v>517.23</v>
      </c>
      <c r="D55" s="81">
        <v>946.95</v>
      </c>
      <c r="E55" s="81">
        <v>776.24</v>
      </c>
      <c r="F55" s="81">
        <v>336.15</v>
      </c>
      <c r="G55" s="81">
        <v>150.5</v>
      </c>
      <c r="H55" s="81">
        <v>121.46</v>
      </c>
      <c r="I55" s="81">
        <v>82.56</v>
      </c>
      <c r="J55" s="81">
        <v>131.29</v>
      </c>
      <c r="K55" s="81">
        <v>251.79</v>
      </c>
      <c r="L55" s="81">
        <v>154.91</v>
      </c>
      <c r="M55" s="82">
        <v>245.39</v>
      </c>
    </row>
    <row r="56" spans="1:13" ht="15.75" thickBot="1">
      <c r="A56" s="77">
        <v>1992</v>
      </c>
      <c r="B56" s="81">
        <v>136.22</v>
      </c>
      <c r="C56" s="81">
        <v>176.48</v>
      </c>
      <c r="D56" s="81">
        <v>179.81</v>
      </c>
      <c r="E56" s="81">
        <v>221.28</v>
      </c>
      <c r="F56" s="81">
        <v>197.16</v>
      </c>
      <c r="G56" s="81">
        <v>63.41</v>
      </c>
      <c r="H56" s="81">
        <v>85.23</v>
      </c>
      <c r="I56" s="81">
        <v>48.7</v>
      </c>
      <c r="J56" s="81">
        <v>116.56</v>
      </c>
      <c r="K56" s="81">
        <v>294.52999999999997</v>
      </c>
      <c r="L56" s="81">
        <v>404.53</v>
      </c>
      <c r="M56" s="82">
        <v>356.13</v>
      </c>
    </row>
    <row r="57" spans="1:13" ht="15.75" thickBot="1">
      <c r="A57" s="77">
        <v>1993</v>
      </c>
      <c r="B57" s="81">
        <v>472.8</v>
      </c>
      <c r="C57" s="81">
        <v>439.04</v>
      </c>
      <c r="D57" s="81">
        <v>277.74</v>
      </c>
      <c r="E57" s="81">
        <v>226.97</v>
      </c>
      <c r="F57" s="81">
        <v>164.85</v>
      </c>
      <c r="G57" s="81">
        <v>185.05</v>
      </c>
      <c r="H57" s="81">
        <v>76.680000000000007</v>
      </c>
      <c r="I57" s="81">
        <v>61.82</v>
      </c>
      <c r="J57" s="81">
        <v>360.53</v>
      </c>
      <c r="K57" s="81">
        <v>157.66</v>
      </c>
      <c r="L57" s="81">
        <v>101.38</v>
      </c>
      <c r="M57" s="82">
        <v>230.97</v>
      </c>
    </row>
    <row r="58" spans="1:13" ht="15.75" thickBot="1">
      <c r="A58" s="77">
        <v>1994</v>
      </c>
      <c r="B58" s="81">
        <v>212.8</v>
      </c>
      <c r="C58" s="81">
        <v>284.31</v>
      </c>
      <c r="D58" s="81">
        <v>234.42</v>
      </c>
      <c r="E58" s="81">
        <v>168.72</v>
      </c>
      <c r="F58" s="81">
        <v>155.46</v>
      </c>
      <c r="G58" s="81">
        <v>80.95</v>
      </c>
      <c r="H58" s="81">
        <v>88.99</v>
      </c>
      <c r="I58" s="81">
        <v>50.27</v>
      </c>
      <c r="J58" s="81">
        <v>39.869999999999997</v>
      </c>
      <c r="K58" s="81">
        <v>191.09</v>
      </c>
      <c r="L58" s="81">
        <v>145</v>
      </c>
      <c r="M58" s="82">
        <v>539.91999999999996</v>
      </c>
    </row>
    <row r="59" spans="1:13" ht="15.75" thickBot="1">
      <c r="A59" s="77">
        <v>1995</v>
      </c>
      <c r="B59" s="81">
        <v>427.25</v>
      </c>
      <c r="C59" s="81">
        <v>967.59</v>
      </c>
      <c r="D59" s="81">
        <v>459.5</v>
      </c>
      <c r="E59" s="81">
        <v>660.25</v>
      </c>
      <c r="F59" s="81">
        <v>199.38</v>
      </c>
      <c r="G59" s="81">
        <v>108.96</v>
      </c>
      <c r="H59" s="81">
        <v>160.97999999999999</v>
      </c>
      <c r="I59" s="81">
        <v>94.37</v>
      </c>
      <c r="J59" s="81">
        <v>79.349999999999994</v>
      </c>
      <c r="K59" s="81">
        <v>218.44</v>
      </c>
      <c r="L59" s="81">
        <v>179.81</v>
      </c>
      <c r="M59" s="82">
        <v>325.02</v>
      </c>
    </row>
    <row r="60" spans="1:13" ht="15.75" thickBot="1">
      <c r="A60" s="77">
        <v>1996</v>
      </c>
      <c r="B60" s="81">
        <v>606.5</v>
      </c>
      <c r="C60" s="81">
        <v>378.89</v>
      </c>
      <c r="D60" s="81">
        <v>613.86</v>
      </c>
      <c r="E60" s="81">
        <v>212.8</v>
      </c>
      <c r="F60" s="81">
        <v>141.69999999999999</v>
      </c>
      <c r="G60" s="81">
        <v>93.83</v>
      </c>
      <c r="H60" s="81">
        <v>80.95</v>
      </c>
      <c r="I60" s="81">
        <v>80.42</v>
      </c>
      <c r="J60" s="81">
        <v>263.52</v>
      </c>
      <c r="K60" s="81">
        <v>234.99</v>
      </c>
      <c r="L60" s="81">
        <v>325.02</v>
      </c>
      <c r="M60" s="82">
        <v>347.35</v>
      </c>
    </row>
    <row r="61" spans="1:13" ht="15.75" thickBot="1">
      <c r="A61" s="77">
        <v>1997</v>
      </c>
      <c r="B61" s="81">
        <v>672.85</v>
      </c>
      <c r="C61" s="81">
        <v>331.81</v>
      </c>
      <c r="D61" s="81">
        <v>174.26</v>
      </c>
      <c r="E61" s="81">
        <v>90.06</v>
      </c>
      <c r="F61" s="81">
        <v>148.85</v>
      </c>
      <c r="G61" s="81">
        <v>311.52</v>
      </c>
      <c r="H61" s="81">
        <v>89.53</v>
      </c>
      <c r="I61" s="81">
        <v>71.89</v>
      </c>
      <c r="J61" s="81">
        <v>90.06</v>
      </c>
      <c r="K61" s="81">
        <v>99.76</v>
      </c>
      <c r="L61" s="81">
        <v>303</v>
      </c>
      <c r="M61" s="82">
        <v>225.26</v>
      </c>
    </row>
    <row r="62" spans="1:13" ht="15.75" thickBot="1">
      <c r="A62" s="77">
        <v>1998</v>
      </c>
      <c r="B62" s="81">
        <v>213.92</v>
      </c>
      <c r="C62" s="81">
        <v>550.19000000000005</v>
      </c>
      <c r="D62" s="81">
        <v>329.95</v>
      </c>
      <c r="E62" s="81">
        <v>166.51</v>
      </c>
      <c r="F62" s="81">
        <v>199.38</v>
      </c>
      <c r="G62" s="81">
        <v>150.5</v>
      </c>
      <c r="H62" s="81">
        <v>74.02</v>
      </c>
      <c r="I62" s="81">
        <v>56.56</v>
      </c>
      <c r="J62" s="81">
        <v>70.290000000000006</v>
      </c>
      <c r="K62" s="81">
        <v>233.84</v>
      </c>
      <c r="L62" s="81">
        <v>72.42</v>
      </c>
      <c r="M62" s="82">
        <v>288.51</v>
      </c>
    </row>
    <row r="63" spans="1:13" ht="15.75" thickBot="1">
      <c r="A63" s="77">
        <v>1999</v>
      </c>
      <c r="B63" s="81">
        <v>820.62</v>
      </c>
      <c r="C63" s="81">
        <v>380.8</v>
      </c>
      <c r="D63" s="81">
        <v>893.18</v>
      </c>
      <c r="E63" s="81">
        <v>159.33000000000001</v>
      </c>
      <c r="F63" s="81">
        <v>148.31</v>
      </c>
      <c r="G63" s="81">
        <v>217.7</v>
      </c>
      <c r="H63" s="81">
        <v>83.93</v>
      </c>
      <c r="I63" s="81">
        <v>67.400000000000006</v>
      </c>
      <c r="J63" s="81">
        <v>113.56</v>
      </c>
      <c r="K63" s="81">
        <v>75.62</v>
      </c>
      <c r="L63" s="81">
        <v>55.23</v>
      </c>
      <c r="M63" s="82">
        <v>226.24</v>
      </c>
    </row>
    <row r="64" spans="1:13" ht="15.75" thickBot="1">
      <c r="A64" s="77">
        <v>2000</v>
      </c>
      <c r="B64" s="81">
        <v>382.08</v>
      </c>
      <c r="C64" s="81">
        <v>433.14</v>
      </c>
      <c r="D64" s="81">
        <v>297.95</v>
      </c>
      <c r="E64" s="81">
        <v>223.96</v>
      </c>
      <c r="F64" s="81">
        <v>64.34</v>
      </c>
      <c r="G64" s="81">
        <v>63.32</v>
      </c>
      <c r="H64" s="81">
        <v>76.14</v>
      </c>
      <c r="I64" s="81">
        <v>118.93</v>
      </c>
      <c r="J64" s="81">
        <v>184.38</v>
      </c>
      <c r="K64" s="81">
        <v>85.49</v>
      </c>
      <c r="L64" s="81">
        <v>340.35</v>
      </c>
      <c r="M64" s="82">
        <v>356.38</v>
      </c>
    </row>
    <row r="65" spans="1:13" ht="15.75" thickBot="1">
      <c r="A65" s="77">
        <v>2001</v>
      </c>
      <c r="B65" s="81">
        <v>309.68</v>
      </c>
      <c r="C65" s="81">
        <v>358.16</v>
      </c>
      <c r="D65" s="81">
        <v>261.29000000000002</v>
      </c>
      <c r="E65" s="81">
        <v>155.47</v>
      </c>
      <c r="F65" s="81">
        <v>109.81</v>
      </c>
      <c r="G65" s="81">
        <v>75.11</v>
      </c>
      <c r="H65" s="81">
        <v>64.34</v>
      </c>
      <c r="I65" s="81">
        <v>67.400000000000006</v>
      </c>
      <c r="J65" s="81">
        <v>110.35</v>
      </c>
      <c r="K65" s="81">
        <v>300.88</v>
      </c>
      <c r="L65" s="81">
        <v>153.81</v>
      </c>
      <c r="M65" s="82">
        <v>274.63</v>
      </c>
    </row>
    <row r="66" spans="1:13" ht="15.75" thickBot="1">
      <c r="A66" s="77">
        <v>2002</v>
      </c>
      <c r="B66" s="81">
        <v>485.66</v>
      </c>
      <c r="C66" s="81">
        <v>472.8</v>
      </c>
      <c r="D66" s="81">
        <v>636.1</v>
      </c>
      <c r="E66" s="81">
        <v>130.83000000000001</v>
      </c>
      <c r="F66" s="81">
        <v>186.62</v>
      </c>
      <c r="G66" s="81">
        <v>80.8</v>
      </c>
      <c r="H66" s="81">
        <v>54.23</v>
      </c>
      <c r="I66" s="81">
        <v>130.29</v>
      </c>
      <c r="J66" s="81">
        <v>68.42</v>
      </c>
      <c r="K66" s="81">
        <v>72.53</v>
      </c>
      <c r="L66" s="81">
        <v>172.09</v>
      </c>
      <c r="M66" s="82">
        <v>186.06</v>
      </c>
    </row>
    <row r="67" spans="1:13" ht="15.75" thickBot="1">
      <c r="A67" s="77">
        <v>2003</v>
      </c>
      <c r="B67" s="81">
        <v>433.14</v>
      </c>
      <c r="C67" s="81">
        <v>452.88</v>
      </c>
      <c r="D67" s="81">
        <v>241.13</v>
      </c>
      <c r="E67" s="81">
        <v>124.87</v>
      </c>
      <c r="F67" s="81">
        <v>100.23</v>
      </c>
      <c r="G67" s="81">
        <v>70.47</v>
      </c>
      <c r="H67" s="81">
        <v>47.26</v>
      </c>
      <c r="I67" s="81">
        <v>48.74</v>
      </c>
      <c r="J67" s="81">
        <v>36.49</v>
      </c>
      <c r="K67" s="81">
        <v>118.93</v>
      </c>
      <c r="L67" s="81">
        <v>253.21</v>
      </c>
      <c r="M67" s="82">
        <v>322.02999999999997</v>
      </c>
    </row>
    <row r="68" spans="1:13" ht="15.75" thickBot="1">
      <c r="A68" s="78">
        <v>2004</v>
      </c>
      <c r="B68" s="83">
        <v>373.8</v>
      </c>
      <c r="C68" s="83" t="s">
        <v>54</v>
      </c>
      <c r="D68" s="83" t="s">
        <v>54</v>
      </c>
      <c r="E68" s="83" t="s">
        <v>54</v>
      </c>
      <c r="F68" s="83" t="s">
        <v>54</v>
      </c>
      <c r="G68" s="83" t="s">
        <v>54</v>
      </c>
      <c r="H68" s="83" t="s">
        <v>54</v>
      </c>
      <c r="I68" s="83" t="s">
        <v>54</v>
      </c>
      <c r="J68" s="83" t="s">
        <v>54</v>
      </c>
      <c r="K68" s="83" t="s">
        <v>54</v>
      </c>
      <c r="L68" s="83" t="s">
        <v>54</v>
      </c>
      <c r="M68" s="84" t="s">
        <v>54</v>
      </c>
    </row>
    <row r="69" spans="1:13">
      <c r="A69" s="79" t="s">
        <v>56</v>
      </c>
      <c r="B69" s="80">
        <f>MAX(B7:B68)</f>
        <v>1041.3</v>
      </c>
      <c r="C69" s="80">
        <f t="shared" ref="C69:M69" si="0">MAX(C7:C68)</f>
        <v>1126.7</v>
      </c>
      <c r="D69" s="80">
        <f t="shared" si="0"/>
        <v>946.95</v>
      </c>
      <c r="E69" s="80">
        <f t="shared" si="0"/>
        <v>776.24</v>
      </c>
      <c r="F69" s="80">
        <f t="shared" si="0"/>
        <v>1141.5</v>
      </c>
      <c r="G69" s="80">
        <f t="shared" si="0"/>
        <v>1096.2</v>
      </c>
      <c r="H69" s="80">
        <f t="shared" si="0"/>
        <v>710.24</v>
      </c>
      <c r="I69" s="80">
        <f t="shared" si="0"/>
        <v>359.85</v>
      </c>
      <c r="J69" s="80">
        <f t="shared" si="0"/>
        <v>656.07</v>
      </c>
      <c r="K69" s="80">
        <f t="shared" si="0"/>
        <v>629.48</v>
      </c>
      <c r="L69" s="80">
        <f t="shared" si="0"/>
        <v>473.53</v>
      </c>
      <c r="M69" s="80">
        <f t="shared" si="0"/>
        <v>941.57</v>
      </c>
    </row>
    <row r="70" spans="1:13">
      <c r="A70" s="79" t="s">
        <v>57</v>
      </c>
      <c r="B70" s="80">
        <f>MIN(B7:B68)</f>
        <v>136.22</v>
      </c>
      <c r="C70" s="80">
        <f t="shared" ref="C70:M70" si="1">MIN(C7:C68)</f>
        <v>106.64</v>
      </c>
      <c r="D70" s="80">
        <f t="shared" si="1"/>
        <v>137.33000000000001</v>
      </c>
      <c r="E70" s="80">
        <f t="shared" si="1"/>
        <v>90.06</v>
      </c>
      <c r="F70" s="80">
        <f t="shared" si="1"/>
        <v>57.1</v>
      </c>
      <c r="G70" s="80">
        <f t="shared" si="1"/>
        <v>63.32</v>
      </c>
      <c r="H70" s="80">
        <f t="shared" si="1"/>
        <v>42.11</v>
      </c>
      <c r="I70" s="80">
        <f t="shared" si="1"/>
        <v>43.47</v>
      </c>
      <c r="J70" s="80">
        <f t="shared" si="1"/>
        <v>30.75</v>
      </c>
      <c r="K70" s="80">
        <f t="shared" si="1"/>
        <v>55.34</v>
      </c>
      <c r="L70" s="80">
        <f t="shared" si="1"/>
        <v>55.23</v>
      </c>
      <c r="M70" s="80">
        <f t="shared" si="1"/>
        <v>88</v>
      </c>
    </row>
    <row r="71" spans="1:13">
      <c r="A71" s="79" t="s">
        <v>58</v>
      </c>
      <c r="B71" s="80">
        <f>AVERAGE(B7:B68)</f>
        <v>461.74508196721303</v>
      </c>
      <c r="C71" s="80">
        <f t="shared" ref="C71:M71" si="2">AVERAGE(C7:C68)</f>
        <v>455.6278333333334</v>
      </c>
      <c r="D71" s="80">
        <f t="shared" si="2"/>
        <v>410.56083333333351</v>
      </c>
      <c r="E71" s="80">
        <f t="shared" si="2"/>
        <v>240.57499999999996</v>
      </c>
      <c r="F71" s="80">
        <f t="shared" si="2"/>
        <v>187.67166666666665</v>
      </c>
      <c r="G71" s="80">
        <f t="shared" si="2"/>
        <v>176.83475409836063</v>
      </c>
      <c r="H71" s="80">
        <f t="shared" si="2"/>
        <v>125.62131147540984</v>
      </c>
      <c r="I71" s="80">
        <f t="shared" si="2"/>
        <v>104.70081967213115</v>
      </c>
      <c r="J71" s="80">
        <f t="shared" si="2"/>
        <v>121.77721311475416</v>
      </c>
      <c r="K71" s="80">
        <f t="shared" si="2"/>
        <v>176.92262295081974</v>
      </c>
      <c r="L71" s="80">
        <f t="shared" si="2"/>
        <v>201.0068852459016</v>
      </c>
      <c r="M71" s="80">
        <f t="shared" si="2"/>
        <v>326.48918032786878</v>
      </c>
    </row>
    <row r="73" spans="1:13" ht="17.25">
      <c r="A73" s="85" t="s">
        <v>59</v>
      </c>
      <c r="B73" s="80">
        <f>MAX(B69:M69)</f>
        <v>1141.5</v>
      </c>
      <c r="C73" t="s">
        <v>62</v>
      </c>
    </row>
    <row r="74" spans="1:13" ht="17.25">
      <c r="A74" s="85" t="s">
        <v>60</v>
      </c>
      <c r="B74" s="80">
        <f>MIN(B70:M70)</f>
        <v>30.75</v>
      </c>
      <c r="C74" t="s">
        <v>62</v>
      </c>
    </row>
    <row r="75" spans="1:13" ht="17.25">
      <c r="A75" s="85" t="s">
        <v>61</v>
      </c>
      <c r="B75" s="80">
        <f>AVERAGE(B7:M68)</f>
        <v>248.71853021978038</v>
      </c>
      <c r="C75" t="s">
        <v>62</v>
      </c>
    </row>
  </sheetData>
  <mergeCells count="1">
    <mergeCell ref="A5:M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 1</vt:lpstr>
      <vt:lpstr>Tab 2</vt:lpstr>
      <vt:lpstr>Série histórica</vt:lpstr>
      <vt:lpstr>Q x P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Mendonça</dc:creator>
  <cp:lastModifiedBy>Fernando Campos Mendonça</cp:lastModifiedBy>
  <dcterms:created xsi:type="dcterms:W3CDTF">2011-04-06T01:17:40Z</dcterms:created>
  <dcterms:modified xsi:type="dcterms:W3CDTF">2011-04-07T04:16:53Z</dcterms:modified>
</cp:coreProperties>
</file>