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ESALQ\Ensino\Disciplinas\Graduação\Hidráulica\Aula 8\"/>
    </mc:Choice>
  </mc:AlternateContent>
  <bookViews>
    <workbookView xWindow="0" yWindow="105" windowWidth="19155" windowHeight="8505"/>
  </bookViews>
  <sheets>
    <sheet name="H-W 0,5 esp" sheetId="1" r:id="rId1"/>
    <sheet name="H-W 1 esp" sheetId="4" r:id="rId2"/>
    <sheet name="Flam 0,5 esp (2)" sheetId="5" r:id="rId3"/>
    <sheet name="Flam 1 esp (2)" sheetId="6" r:id="rId4"/>
    <sheet name="Plan2" sheetId="2" r:id="rId5"/>
    <sheet name="Plan3" sheetId="3" r:id="rId6"/>
  </sheets>
  <calcPr calcId="152511"/>
</workbook>
</file>

<file path=xl/calcChain.xml><?xml version="1.0" encoding="utf-8"?>
<calcChain xmlns="http://schemas.openxmlformats.org/spreadsheetml/2006/main">
  <c r="D8" i="1" l="1"/>
  <c r="E17" i="4" l="1"/>
  <c r="D16" i="4"/>
  <c r="D17" i="4"/>
  <c r="D17" i="1"/>
  <c r="D16" i="1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8" i="6"/>
  <c r="G28" i="6" s="1"/>
  <c r="E5" i="6"/>
  <c r="E5" i="5"/>
  <c r="C8" i="1"/>
  <c r="C9" i="1" s="1"/>
  <c r="C8" i="4"/>
  <c r="C9" i="4" s="1"/>
  <c r="C10" i="4" s="1"/>
  <c r="C8" i="6"/>
  <c r="C9" i="6" s="1"/>
  <c r="D9" i="6" s="1"/>
  <c r="H9" i="6" s="1"/>
  <c r="C8" i="5"/>
  <c r="B40" i="4"/>
  <c r="B40" i="1"/>
  <c r="D29" i="5" l="1"/>
  <c r="D8" i="4"/>
  <c r="D40" i="4"/>
  <c r="D39" i="1"/>
  <c r="D8" i="5"/>
  <c r="C9" i="5"/>
  <c r="D9" i="5" s="1"/>
  <c r="D8" i="6"/>
  <c r="H8" i="6" s="1"/>
  <c r="I8" i="6" s="1"/>
  <c r="D31" i="6"/>
  <c r="C10" i="6"/>
  <c r="D10" i="6" s="1"/>
  <c r="H10" i="6" s="1"/>
  <c r="D9" i="1"/>
  <c r="C10" i="1"/>
  <c r="C11" i="4"/>
  <c r="D10" i="4"/>
  <c r="D9" i="4"/>
  <c r="C10" i="5" l="1"/>
  <c r="D10" i="5" s="1"/>
  <c r="C11" i="6"/>
  <c r="D11" i="6" s="1"/>
  <c r="H11" i="6" s="1"/>
  <c r="C11" i="1"/>
  <c r="D10" i="1"/>
  <c r="C12" i="4"/>
  <c r="D11" i="4"/>
  <c r="C11" i="5" l="1"/>
  <c r="D11" i="5" s="1"/>
  <c r="I9" i="6"/>
  <c r="I10" i="6" s="1"/>
  <c r="I11" i="6" s="1"/>
  <c r="C12" i="6"/>
  <c r="D12" i="6" s="1"/>
  <c r="D11" i="1"/>
  <c r="C12" i="1"/>
  <c r="D12" i="4"/>
  <c r="C13" i="4"/>
  <c r="C12" i="5" l="1"/>
  <c r="D12" i="5" s="1"/>
  <c r="H12" i="6"/>
  <c r="C13" i="6"/>
  <c r="D13" i="6" s="1"/>
  <c r="H13" i="6" s="1"/>
  <c r="C13" i="1"/>
  <c r="D12" i="1"/>
  <c r="C14" i="4"/>
  <c r="D13" i="4"/>
  <c r="C13" i="5" l="1"/>
  <c r="D13" i="5" s="1"/>
  <c r="I12" i="6"/>
  <c r="I13" i="6" s="1"/>
  <c r="C14" i="6"/>
  <c r="D14" i="6" s="1"/>
  <c r="D13" i="1"/>
  <c r="C14" i="1"/>
  <c r="D14" i="4"/>
  <c r="C15" i="4"/>
  <c r="C14" i="5" l="1"/>
  <c r="D14" i="5" s="1"/>
  <c r="D15" i="4"/>
  <c r="D39" i="4" s="1"/>
  <c r="C16" i="4"/>
  <c r="C17" i="4" s="1"/>
  <c r="H14" i="6"/>
  <c r="I14" i="6" s="1"/>
  <c r="C15" i="6"/>
  <c r="D15" i="6" s="1"/>
  <c r="H15" i="6" s="1"/>
  <c r="D14" i="1"/>
  <c r="C15" i="1"/>
  <c r="C15" i="5" l="1"/>
  <c r="D15" i="5" s="1"/>
  <c r="D15" i="1"/>
  <c r="C16" i="1"/>
  <c r="C17" i="1" s="1"/>
  <c r="I15" i="6"/>
  <c r="C16" i="6"/>
  <c r="D16" i="6" s="1"/>
  <c r="H16" i="6" s="1"/>
  <c r="C16" i="5" l="1"/>
  <c r="D16" i="5" s="1"/>
  <c r="D38" i="1"/>
  <c r="E17" i="1"/>
  <c r="I16" i="6"/>
  <c r="C17" i="6"/>
  <c r="C17" i="5" l="1"/>
  <c r="D17" i="5" s="1"/>
  <c r="D28" i="5" s="1"/>
  <c r="D17" i="6"/>
  <c r="H17" i="6" s="1"/>
  <c r="I17" i="6" s="1"/>
  <c r="C18" i="6"/>
  <c r="C19" i="6" l="1"/>
  <c r="D18" i="6"/>
  <c r="H18" i="6" s="1"/>
  <c r="I18" i="6" s="1"/>
  <c r="C20" i="6" l="1"/>
  <c r="D19" i="6"/>
  <c r="H19" i="6" s="1"/>
  <c r="I19" i="6" s="1"/>
  <c r="C21" i="6" l="1"/>
  <c r="D20" i="6"/>
  <c r="H20" i="6" s="1"/>
  <c r="I20" i="6" s="1"/>
  <c r="C22" i="6" l="1"/>
  <c r="D21" i="6"/>
  <c r="H21" i="6" s="1"/>
  <c r="I21" i="6" s="1"/>
  <c r="C23" i="6" l="1"/>
  <c r="D22" i="6"/>
  <c r="H22" i="6" s="1"/>
  <c r="I22" i="6" s="1"/>
  <c r="C24" i="6" l="1"/>
  <c r="D23" i="6"/>
  <c r="H23" i="6" s="1"/>
  <c r="I23" i="6" s="1"/>
  <c r="C25" i="6" l="1"/>
  <c r="D24" i="6"/>
  <c r="H24" i="6" s="1"/>
  <c r="I24" i="6" s="1"/>
  <c r="C26" i="6" l="1"/>
  <c r="D25" i="6"/>
  <c r="H25" i="6" s="1"/>
  <c r="I25" i="6" s="1"/>
  <c r="C27" i="6" l="1"/>
  <c r="D27" i="6" s="1"/>
  <c r="D26" i="6"/>
  <c r="H26" i="6" s="1"/>
  <c r="I26" i="6" s="1"/>
  <c r="H27" i="6" l="1"/>
  <c r="H28" i="6" s="1"/>
  <c r="D28" i="6"/>
  <c r="D30" i="6" s="1"/>
  <c r="H30" i="6" s="1"/>
  <c r="I27" i="6" l="1"/>
  <c r="I28" i="6" s="1"/>
</calcChain>
</file>

<file path=xl/sharedStrings.xml><?xml version="1.0" encoding="utf-8"?>
<sst xmlns="http://schemas.openxmlformats.org/spreadsheetml/2006/main" count="85" uniqueCount="27">
  <si>
    <t>PERDA DE CARGA - MÚLTIPLAS SAÍDAS</t>
  </si>
  <si>
    <t>Trecho</t>
  </si>
  <si>
    <t>Diâmetro:</t>
  </si>
  <si>
    <t>mm</t>
  </si>
  <si>
    <t xml:space="preserve">C = </t>
  </si>
  <si>
    <t>Comprimento</t>
  </si>
  <si>
    <t>hf (mca)</t>
  </si>
  <si>
    <t>Vazão (L/h)</t>
  </si>
  <si>
    <t xml:space="preserve">hftotal = </t>
  </si>
  <si>
    <t>mca</t>
  </si>
  <si>
    <t xml:space="preserve">F = </t>
  </si>
  <si>
    <t xml:space="preserve">N = </t>
  </si>
  <si>
    <t>m =</t>
  </si>
  <si>
    <t xml:space="preserve">hftotal (F) = </t>
  </si>
  <si>
    <t>q =</t>
  </si>
  <si>
    <t>L/h</t>
  </si>
  <si>
    <t>(PE)</t>
  </si>
  <si>
    <t xml:space="preserve">b = 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</si>
  <si>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z</t>
    </r>
  </si>
  <si>
    <t>Desnível =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</si>
  <si>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P</t>
    </r>
  </si>
  <si>
    <t>Total:</t>
  </si>
  <si>
    <t>P</t>
  </si>
  <si>
    <t>Pinicial =</t>
  </si>
  <si>
    <t>hfL(mca)</t>
  </si>
  <si>
    <t>hf total (mca)</t>
  </si>
  <si>
    <t>(Aço zincado)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</si>
</sst>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2" fontId="0" fillId="0" borderId="0" xfId="0" applyNumberFormat="1"/>
    <xf numFmtId="9" fontId="0" fillId="0" borderId="0" xfId="0" applyNumberFormat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="190" zoomScaleNormal="190" workbookViewId="0">
      <selection activeCell="E17" sqref="E17"/>
    </sheetView>
  </sheetViews>
  <sheetFormatPr defaultRowHeight="15" x14ac:dyDescent="0.25"/>
  <cols>
    <col min="2" max="2" width="13.42578125" bestFit="1" customWidth="1"/>
    <col min="3" max="3" width="11.7109375" bestFit="1" customWidth="1"/>
  </cols>
  <sheetData>
    <row r="1" spans="1:4" x14ac:dyDescent="0.25">
      <c r="A1" t="s">
        <v>0</v>
      </c>
    </row>
    <row r="3" spans="1:4" x14ac:dyDescent="0.25">
      <c r="A3" t="s">
        <v>2</v>
      </c>
      <c r="B3">
        <v>72.5</v>
      </c>
      <c r="C3" t="s">
        <v>3</v>
      </c>
    </row>
    <row r="4" spans="1:4" x14ac:dyDescent="0.25">
      <c r="A4" s="1" t="s">
        <v>4</v>
      </c>
      <c r="B4">
        <v>120</v>
      </c>
      <c r="C4" t="s">
        <v>26</v>
      </c>
    </row>
    <row r="5" spans="1:4" x14ac:dyDescent="0.25">
      <c r="A5" s="1" t="s">
        <v>14</v>
      </c>
      <c r="B5">
        <v>1500</v>
      </c>
      <c r="C5" t="s">
        <v>15</v>
      </c>
    </row>
    <row r="6" spans="1:4" x14ac:dyDescent="0.25">
      <c r="A6" s="1" t="s">
        <v>11</v>
      </c>
      <c r="B6">
        <v>10</v>
      </c>
    </row>
    <row r="7" spans="1:4" x14ac:dyDescent="0.25">
      <c r="A7" t="s">
        <v>1</v>
      </c>
      <c r="B7" t="s">
        <v>5</v>
      </c>
      <c r="C7" t="s">
        <v>7</v>
      </c>
      <c r="D7" t="s">
        <v>6</v>
      </c>
    </row>
    <row r="8" spans="1:4" x14ac:dyDescent="0.25">
      <c r="A8">
        <v>1</v>
      </c>
      <c r="B8">
        <v>9</v>
      </c>
      <c r="C8">
        <f>B6*B5</f>
        <v>15000</v>
      </c>
      <c r="D8" s="3">
        <f>10.65*((C8/3600000)/B$4)^1.852*B8/(B$3/1000)^4.87</f>
        <v>0.18747835658364145</v>
      </c>
    </row>
    <row r="9" spans="1:4" x14ac:dyDescent="0.25">
      <c r="A9">
        <v>2</v>
      </c>
      <c r="B9">
        <v>18</v>
      </c>
      <c r="C9">
        <f>C8-B$5</f>
        <v>13500</v>
      </c>
      <c r="D9" s="3">
        <f t="shared" ref="D9:D17" si="0">10.65*((C9/3600000)/B$4)^1.852*B9/(B$3/1000)^4.87</f>
        <v>0.30848799014676948</v>
      </c>
    </row>
    <row r="10" spans="1:4" x14ac:dyDescent="0.25">
      <c r="A10">
        <v>3</v>
      </c>
      <c r="B10">
        <v>18</v>
      </c>
      <c r="C10">
        <f t="shared" ref="C10:C17" si="1">C9-B$5</f>
        <v>12000</v>
      </c>
      <c r="D10" s="3">
        <f t="shared" si="0"/>
        <v>0.24802975795481758</v>
      </c>
    </row>
    <row r="11" spans="1:4" x14ac:dyDescent="0.25">
      <c r="A11">
        <v>4</v>
      </c>
      <c r="B11">
        <v>18</v>
      </c>
      <c r="C11">
        <f t="shared" si="1"/>
        <v>10500</v>
      </c>
      <c r="D11" s="3">
        <f t="shared" si="0"/>
        <v>0.19368799507193754</v>
      </c>
    </row>
    <row r="12" spans="1:4" x14ac:dyDescent="0.25">
      <c r="A12">
        <v>5</v>
      </c>
      <c r="B12">
        <v>18</v>
      </c>
      <c r="C12">
        <f t="shared" si="1"/>
        <v>9000</v>
      </c>
      <c r="D12" s="3">
        <f t="shared" si="0"/>
        <v>0.14558520732217217</v>
      </c>
    </row>
    <row r="13" spans="1:4" x14ac:dyDescent="0.25">
      <c r="A13">
        <v>6</v>
      </c>
      <c r="B13">
        <v>18</v>
      </c>
      <c r="C13">
        <f>C12-B$5</f>
        <v>7500</v>
      </c>
      <c r="D13" s="3">
        <f t="shared" si="0"/>
        <v>0.10386604180961471</v>
      </c>
    </row>
    <row r="14" spans="1:4" x14ac:dyDescent="0.25">
      <c r="A14">
        <v>7</v>
      </c>
      <c r="B14">
        <v>18</v>
      </c>
      <c r="C14">
        <f t="shared" si="1"/>
        <v>6000</v>
      </c>
      <c r="D14" s="3">
        <f t="shared" si="0"/>
        <v>6.8706248761761499E-2</v>
      </c>
    </row>
    <row r="15" spans="1:4" x14ac:dyDescent="0.25">
      <c r="A15">
        <v>8</v>
      </c>
      <c r="B15">
        <v>18</v>
      </c>
      <c r="C15">
        <f t="shared" si="1"/>
        <v>4500</v>
      </c>
      <c r="D15" s="3">
        <f>10.65*((C15/3600000)/B$4)^1.852*B15/(B$3/1000)^4.87</f>
        <v>4.0328279770897132E-2</v>
      </c>
    </row>
    <row r="16" spans="1:4" x14ac:dyDescent="0.25">
      <c r="A16">
        <v>9</v>
      </c>
      <c r="B16">
        <v>18</v>
      </c>
      <c r="C16">
        <f t="shared" si="1"/>
        <v>3000</v>
      </c>
      <c r="D16" s="3">
        <f t="shared" si="0"/>
        <v>1.9032186532121572E-2</v>
      </c>
    </row>
    <row r="17" spans="1:6" x14ac:dyDescent="0.25">
      <c r="A17">
        <v>10</v>
      </c>
      <c r="B17">
        <v>18</v>
      </c>
      <c r="C17">
        <f t="shared" si="1"/>
        <v>1500</v>
      </c>
      <c r="D17" s="3">
        <f t="shared" si="0"/>
        <v>5.272069582047457E-3</v>
      </c>
      <c r="E17" s="5">
        <f>SUM(D8:D17)</f>
        <v>1.3204741335357806</v>
      </c>
      <c r="F17" t="s">
        <v>9</v>
      </c>
    </row>
    <row r="18" spans="1:6" x14ac:dyDescent="0.25">
      <c r="A18">
        <v>11</v>
      </c>
      <c r="D18" s="3"/>
    </row>
    <row r="19" spans="1:6" x14ac:dyDescent="0.25">
      <c r="A19">
        <v>12</v>
      </c>
      <c r="D19" s="3"/>
    </row>
    <row r="20" spans="1:6" x14ac:dyDescent="0.25">
      <c r="A20">
        <v>13</v>
      </c>
      <c r="D20" s="3"/>
    </row>
    <row r="21" spans="1:6" x14ac:dyDescent="0.25">
      <c r="A21">
        <v>14</v>
      </c>
      <c r="D21" s="3"/>
    </row>
    <row r="22" spans="1:6" x14ac:dyDescent="0.25">
      <c r="A22">
        <v>15</v>
      </c>
      <c r="D22" s="3"/>
    </row>
    <row r="23" spans="1:6" x14ac:dyDescent="0.25">
      <c r="A23">
        <v>16</v>
      </c>
      <c r="D23" s="3"/>
    </row>
    <row r="24" spans="1:6" x14ac:dyDescent="0.25">
      <c r="A24">
        <v>17</v>
      </c>
      <c r="D24" s="3"/>
    </row>
    <row r="25" spans="1:6" x14ac:dyDescent="0.25">
      <c r="A25">
        <v>18</v>
      </c>
      <c r="D25" s="3"/>
    </row>
    <row r="26" spans="1:6" x14ac:dyDescent="0.25">
      <c r="A26">
        <v>19</v>
      </c>
      <c r="D26" s="3"/>
    </row>
    <row r="27" spans="1:6" x14ac:dyDescent="0.25">
      <c r="A27">
        <v>20</v>
      </c>
      <c r="D27" s="3"/>
    </row>
    <row r="28" spans="1:6" x14ac:dyDescent="0.25">
      <c r="A28">
        <v>21</v>
      </c>
      <c r="D28" s="3"/>
    </row>
    <row r="29" spans="1:6" x14ac:dyDescent="0.25">
      <c r="A29">
        <v>22</v>
      </c>
      <c r="D29" s="3"/>
    </row>
    <row r="30" spans="1:6" x14ac:dyDescent="0.25">
      <c r="A30">
        <v>23</v>
      </c>
      <c r="D30" s="3"/>
    </row>
    <row r="31" spans="1:6" x14ac:dyDescent="0.25">
      <c r="A31">
        <v>24</v>
      </c>
      <c r="D31" s="3"/>
    </row>
    <row r="32" spans="1:6" x14ac:dyDescent="0.25">
      <c r="A32">
        <v>25</v>
      </c>
      <c r="D32" s="3"/>
    </row>
    <row r="33" spans="1:5" x14ac:dyDescent="0.25">
      <c r="A33">
        <v>26</v>
      </c>
      <c r="D33" s="3"/>
    </row>
    <row r="34" spans="1:5" x14ac:dyDescent="0.25">
      <c r="A34">
        <v>27</v>
      </c>
      <c r="D34" s="3"/>
    </row>
    <row r="35" spans="1:5" x14ac:dyDescent="0.25">
      <c r="A35">
        <v>28</v>
      </c>
      <c r="D35" s="3"/>
    </row>
    <row r="36" spans="1:5" x14ac:dyDescent="0.25">
      <c r="A36">
        <v>29</v>
      </c>
      <c r="D36" s="3"/>
    </row>
    <row r="38" spans="1:5" x14ac:dyDescent="0.25">
      <c r="A38" s="1" t="s">
        <v>11</v>
      </c>
      <c r="B38">
        <v>10</v>
      </c>
      <c r="C38" s="1" t="s">
        <v>8</v>
      </c>
      <c r="D38" s="3">
        <f>SUM(D8:D15)</f>
        <v>1.2961698774216117</v>
      </c>
      <c r="E38" t="s">
        <v>9</v>
      </c>
    </row>
    <row r="39" spans="1:5" x14ac:dyDescent="0.25">
      <c r="A39" s="1" t="s">
        <v>12</v>
      </c>
      <c r="B39">
        <v>1.8520000000000001</v>
      </c>
      <c r="C39" s="1" t="s">
        <v>13</v>
      </c>
      <c r="D39" s="3">
        <f>10.65*((C8/3600000)/B$4)^1.852*SUM(B8:B15)/(B$3/1000)^4.87*B40</f>
        <v>1.0424868217192673</v>
      </c>
      <c r="E39" t="s">
        <v>9</v>
      </c>
    </row>
    <row r="40" spans="1:5" x14ac:dyDescent="0.25">
      <c r="A40" s="1" t="s">
        <v>10</v>
      </c>
      <c r="B40" s="2">
        <f>(2*B38/(2*B38-1))*(1/(B39+1)+SQRT(B39-1)/(6*B38^2))</f>
        <v>0.37070477208362379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1" zoomScale="220" zoomScaleNormal="220" workbookViewId="0">
      <selection activeCell="C39" sqref="C39"/>
    </sheetView>
  </sheetViews>
  <sheetFormatPr defaultRowHeight="15" x14ac:dyDescent="0.25"/>
  <cols>
    <col min="2" max="2" width="13.42578125" bestFit="1" customWidth="1"/>
    <col min="3" max="3" width="11.7109375" bestFit="1" customWidth="1"/>
  </cols>
  <sheetData>
    <row r="1" spans="1:4" x14ac:dyDescent="0.25">
      <c r="A1" t="s">
        <v>0</v>
      </c>
    </row>
    <row r="3" spans="1:4" x14ac:dyDescent="0.25">
      <c r="A3" t="s">
        <v>2</v>
      </c>
      <c r="B3">
        <v>48.1</v>
      </c>
      <c r="C3" t="s">
        <v>3</v>
      </c>
    </row>
    <row r="4" spans="1:4" x14ac:dyDescent="0.25">
      <c r="A4" s="1" t="s">
        <v>4</v>
      </c>
      <c r="B4">
        <v>120</v>
      </c>
      <c r="C4" t="s">
        <v>26</v>
      </c>
    </row>
    <row r="5" spans="1:4" x14ac:dyDescent="0.25">
      <c r="A5" s="1" t="s">
        <v>14</v>
      </c>
      <c r="B5">
        <v>1500</v>
      </c>
      <c r="C5" t="s">
        <v>15</v>
      </c>
    </row>
    <row r="6" spans="1:4" x14ac:dyDescent="0.25">
      <c r="A6" s="1" t="s">
        <v>11</v>
      </c>
      <c r="B6">
        <v>10</v>
      </c>
    </row>
    <row r="7" spans="1:4" x14ac:dyDescent="0.25">
      <c r="A7" t="s">
        <v>1</v>
      </c>
      <c r="B7" t="s">
        <v>5</v>
      </c>
      <c r="C7" t="s">
        <v>7</v>
      </c>
      <c r="D7" t="s">
        <v>6</v>
      </c>
    </row>
    <row r="8" spans="1:4" x14ac:dyDescent="0.25">
      <c r="A8">
        <v>1</v>
      </c>
      <c r="B8">
        <v>18</v>
      </c>
      <c r="C8">
        <f>B6*B5</f>
        <v>15000</v>
      </c>
      <c r="D8" s="3">
        <f>10.65*((C8/3600000)/B$4)^1.852*B8/(B$3/1000)^4.87</f>
        <v>2.7655448347773088</v>
      </c>
    </row>
    <row r="9" spans="1:4" x14ac:dyDescent="0.25">
      <c r="A9">
        <v>2</v>
      </c>
      <c r="B9">
        <v>18</v>
      </c>
      <c r="C9">
        <f>C8-B$5</f>
        <v>13500</v>
      </c>
      <c r="D9" s="3">
        <f t="shared" ref="D9:D17" si="0">10.65*((C9/3600000)/B$4)^1.852*B9/(B$3/1000)^4.87</f>
        <v>2.2752956215524898</v>
      </c>
    </row>
    <row r="10" spans="1:4" x14ac:dyDescent="0.25">
      <c r="A10">
        <v>3</v>
      </c>
      <c r="B10">
        <v>18</v>
      </c>
      <c r="C10">
        <f t="shared" ref="C10:C17" si="1">C9-B$5</f>
        <v>12000</v>
      </c>
      <c r="D10" s="3">
        <f t="shared" si="0"/>
        <v>1.8293776105216397</v>
      </c>
    </row>
    <row r="11" spans="1:4" x14ac:dyDescent="0.25">
      <c r="A11">
        <v>4</v>
      </c>
      <c r="B11">
        <v>18</v>
      </c>
      <c r="C11">
        <f t="shared" si="1"/>
        <v>10500</v>
      </c>
      <c r="D11" s="3">
        <f t="shared" si="0"/>
        <v>1.4285724605511836</v>
      </c>
    </row>
    <row r="12" spans="1:4" x14ac:dyDescent="0.25">
      <c r="A12">
        <v>5</v>
      </c>
      <c r="B12">
        <v>18</v>
      </c>
      <c r="C12">
        <f t="shared" si="1"/>
        <v>9000</v>
      </c>
      <c r="D12" s="3">
        <f t="shared" si="0"/>
        <v>1.0737837302040549</v>
      </c>
    </row>
    <row r="13" spans="1:4" x14ac:dyDescent="0.25">
      <c r="A13">
        <v>6</v>
      </c>
      <c r="B13">
        <v>18</v>
      </c>
      <c r="C13">
        <f>C12-B$5</f>
        <v>7500</v>
      </c>
      <c r="D13" s="3">
        <f t="shared" si="0"/>
        <v>0.76607828410100276</v>
      </c>
    </row>
    <row r="14" spans="1:4" x14ac:dyDescent="0.25">
      <c r="A14">
        <v>7</v>
      </c>
      <c r="B14">
        <v>18</v>
      </c>
      <c r="C14">
        <f t="shared" si="1"/>
        <v>6000</v>
      </c>
      <c r="D14" s="3">
        <f t="shared" si="0"/>
        <v>0.50675239222945545</v>
      </c>
    </row>
    <row r="15" spans="1:4" x14ac:dyDescent="0.25">
      <c r="A15">
        <v>8</v>
      </c>
      <c r="B15">
        <v>18</v>
      </c>
      <c r="C15">
        <f t="shared" si="1"/>
        <v>4500</v>
      </c>
      <c r="D15" s="3">
        <f t="shared" si="0"/>
        <v>0.29744677691928939</v>
      </c>
    </row>
    <row r="16" spans="1:4" x14ac:dyDescent="0.25">
      <c r="A16">
        <v>9</v>
      </c>
      <c r="B16">
        <v>18</v>
      </c>
      <c r="C16">
        <f t="shared" si="1"/>
        <v>3000</v>
      </c>
      <c r="D16" s="3">
        <f t="shared" si="0"/>
        <v>0.14037451073704293</v>
      </c>
    </row>
    <row r="17" spans="1:6" x14ac:dyDescent="0.25">
      <c r="A17">
        <v>10</v>
      </c>
      <c r="B17">
        <v>18</v>
      </c>
      <c r="C17">
        <f t="shared" si="1"/>
        <v>1500</v>
      </c>
      <c r="D17" s="3">
        <f t="shared" si="0"/>
        <v>3.888487467808887E-2</v>
      </c>
      <c r="E17" s="5">
        <f>SUM(D8:D17)</f>
        <v>11.122111096271555</v>
      </c>
      <c r="F17" t="s">
        <v>9</v>
      </c>
    </row>
    <row r="18" spans="1:6" x14ac:dyDescent="0.25">
      <c r="A18">
        <v>11</v>
      </c>
      <c r="D18" s="3"/>
    </row>
    <row r="19" spans="1:6" x14ac:dyDescent="0.25">
      <c r="A19">
        <v>12</v>
      </c>
      <c r="D19" s="3"/>
    </row>
    <row r="20" spans="1:6" x14ac:dyDescent="0.25">
      <c r="A20">
        <v>13</v>
      </c>
      <c r="D20" s="3"/>
    </row>
    <row r="21" spans="1:6" x14ac:dyDescent="0.25">
      <c r="A21">
        <v>14</v>
      </c>
      <c r="D21" s="3"/>
    </row>
    <row r="22" spans="1:6" x14ac:dyDescent="0.25">
      <c r="A22">
        <v>15</v>
      </c>
      <c r="D22" s="3"/>
    </row>
    <row r="23" spans="1:6" x14ac:dyDescent="0.25">
      <c r="A23">
        <v>16</v>
      </c>
      <c r="D23" s="3"/>
    </row>
    <row r="24" spans="1:6" x14ac:dyDescent="0.25">
      <c r="A24">
        <v>17</v>
      </c>
      <c r="D24" s="3"/>
    </row>
    <row r="25" spans="1:6" x14ac:dyDescent="0.25">
      <c r="A25">
        <v>18</v>
      </c>
      <c r="D25" s="3"/>
    </row>
    <row r="26" spans="1:6" x14ac:dyDescent="0.25">
      <c r="A26">
        <v>19</v>
      </c>
      <c r="D26" s="3"/>
    </row>
    <row r="27" spans="1:6" x14ac:dyDescent="0.25">
      <c r="A27">
        <v>20</v>
      </c>
      <c r="D27" s="3"/>
    </row>
    <row r="28" spans="1:6" x14ac:dyDescent="0.25">
      <c r="A28">
        <v>21</v>
      </c>
      <c r="D28" s="3"/>
    </row>
    <row r="29" spans="1:6" x14ac:dyDescent="0.25">
      <c r="A29">
        <v>22</v>
      </c>
      <c r="D29" s="3"/>
    </row>
    <row r="30" spans="1:6" x14ac:dyDescent="0.25">
      <c r="A30">
        <v>23</v>
      </c>
      <c r="D30" s="3"/>
    </row>
    <row r="31" spans="1:6" x14ac:dyDescent="0.25">
      <c r="A31">
        <v>24</v>
      </c>
      <c r="D31" s="3"/>
    </row>
    <row r="32" spans="1:6" x14ac:dyDescent="0.25">
      <c r="A32">
        <v>25</v>
      </c>
      <c r="D32" s="3"/>
    </row>
    <row r="33" spans="1:5" x14ac:dyDescent="0.25">
      <c r="A33">
        <v>26</v>
      </c>
      <c r="D33" s="3"/>
    </row>
    <row r="34" spans="1:5" x14ac:dyDescent="0.25">
      <c r="A34">
        <v>27</v>
      </c>
      <c r="D34" s="3"/>
    </row>
    <row r="35" spans="1:5" x14ac:dyDescent="0.25">
      <c r="A35">
        <v>28</v>
      </c>
      <c r="D35" s="3"/>
    </row>
    <row r="36" spans="1:5" x14ac:dyDescent="0.25">
      <c r="A36">
        <v>29</v>
      </c>
      <c r="D36" s="3"/>
    </row>
    <row r="38" spans="1:5" x14ac:dyDescent="0.25">
      <c r="A38" s="1" t="s">
        <v>11</v>
      </c>
      <c r="B38">
        <v>8</v>
      </c>
    </row>
    <row r="39" spans="1:5" x14ac:dyDescent="0.25">
      <c r="A39" s="1" t="s">
        <v>12</v>
      </c>
      <c r="B39">
        <v>1.8520000000000001</v>
      </c>
      <c r="C39" s="1" t="s">
        <v>8</v>
      </c>
      <c r="D39" s="3">
        <f>SUM(D8:D15)</f>
        <v>10.942851710856422</v>
      </c>
      <c r="E39" t="s">
        <v>9</v>
      </c>
    </row>
    <row r="40" spans="1:5" x14ac:dyDescent="0.25">
      <c r="A40" s="1" t="s">
        <v>10</v>
      </c>
      <c r="B40" s="2">
        <f>1/(B39+1)+1/(2*B38)+SQRT(B39-1)/(6*B38^2)</f>
        <v>0.41553488203638372</v>
      </c>
      <c r="C40" s="1" t="s">
        <v>13</v>
      </c>
      <c r="D40" s="3">
        <f>10.65*((C8/3600000)/B$4)^1.852*SUM(B8:B15)/(B$3/1000)^4.87*B40</f>
        <v>9.1934427734841542</v>
      </c>
      <c r="E40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190" zoomScaleNormal="190" workbookViewId="0">
      <selection activeCell="B4" sqref="B4"/>
    </sheetView>
  </sheetViews>
  <sheetFormatPr defaultRowHeight="15" x14ac:dyDescent="0.25"/>
  <cols>
    <col min="2" max="2" width="13.42578125" bestFit="1" customWidth="1"/>
    <col min="3" max="3" width="11.7109375" bestFit="1" customWidth="1"/>
    <col min="4" max="4" width="19.42578125" bestFit="1" customWidth="1"/>
  </cols>
  <sheetData>
    <row r="1" spans="1:5" x14ac:dyDescent="0.25">
      <c r="A1" t="s">
        <v>0</v>
      </c>
    </row>
    <row r="3" spans="1:5" x14ac:dyDescent="0.25">
      <c r="A3" t="s">
        <v>2</v>
      </c>
      <c r="B3">
        <v>16</v>
      </c>
      <c r="C3" t="s">
        <v>3</v>
      </c>
      <c r="D3" s="1" t="s">
        <v>11</v>
      </c>
      <c r="E3">
        <v>10</v>
      </c>
    </row>
    <row r="4" spans="1:5" x14ac:dyDescent="0.25">
      <c r="A4" s="1" t="s">
        <v>17</v>
      </c>
      <c r="B4">
        <v>1.35E-4</v>
      </c>
      <c r="C4" t="s">
        <v>16</v>
      </c>
      <c r="D4" s="1" t="s">
        <v>12</v>
      </c>
      <c r="E4">
        <v>1.75</v>
      </c>
    </row>
    <row r="5" spans="1:5" x14ac:dyDescent="0.25">
      <c r="A5" s="1" t="s">
        <v>14</v>
      </c>
      <c r="B5">
        <v>150</v>
      </c>
      <c r="C5" t="s">
        <v>15</v>
      </c>
      <c r="D5" s="1" t="s">
        <v>10</v>
      </c>
      <c r="E5" s="2">
        <f>(2*E3/(2*E3-1))*(1/(E4+1)+SQRT(E4-1)/(6*E3^2))</f>
        <v>0.38429446243088183</v>
      </c>
    </row>
    <row r="7" spans="1:5" x14ac:dyDescent="0.25">
      <c r="A7" t="s">
        <v>1</v>
      </c>
      <c r="B7" t="s">
        <v>5</v>
      </c>
      <c r="C7" t="s">
        <v>7</v>
      </c>
      <c r="D7" t="s">
        <v>6</v>
      </c>
    </row>
    <row r="8" spans="1:5" x14ac:dyDescent="0.25">
      <c r="A8">
        <v>1</v>
      </c>
      <c r="B8">
        <v>0.3</v>
      </c>
      <c r="C8">
        <f>E3*B5</f>
        <v>1500</v>
      </c>
      <c r="D8" s="3">
        <f>6.107*B$4*B8*(C8/3600000)^1.75/(B$3/1000)^4.75</f>
        <v>0.10193970033737033</v>
      </c>
    </row>
    <row r="9" spans="1:5" x14ac:dyDescent="0.25">
      <c r="A9">
        <v>2</v>
      </c>
      <c r="B9">
        <v>0.6</v>
      </c>
      <c r="C9">
        <f>C8-B$5</f>
        <v>1350</v>
      </c>
      <c r="D9" s="3">
        <f t="shared" ref="D9:D17" si="0">6.107*B$4*B9*(C9/3600000)^1.75/(B$3/1000)^4.75</f>
        <v>0.16954997878871719</v>
      </c>
    </row>
    <row r="10" spans="1:5" x14ac:dyDescent="0.25">
      <c r="A10">
        <v>3</v>
      </c>
      <c r="B10">
        <v>0.6</v>
      </c>
      <c r="C10">
        <f t="shared" ref="C10:C17" si="1">C9-B$5</f>
        <v>1200</v>
      </c>
      <c r="D10" s="3">
        <f t="shared" si="0"/>
        <v>0.13796878046781177</v>
      </c>
    </row>
    <row r="11" spans="1:5" x14ac:dyDescent="0.25">
      <c r="A11">
        <v>4</v>
      </c>
      <c r="B11">
        <v>0.6</v>
      </c>
      <c r="C11">
        <f t="shared" si="1"/>
        <v>1050</v>
      </c>
      <c r="D11" s="3">
        <f t="shared" si="0"/>
        <v>0.10921817574116841</v>
      </c>
    </row>
    <row r="12" spans="1:5" x14ac:dyDescent="0.25">
      <c r="A12">
        <v>5</v>
      </c>
      <c r="B12">
        <v>0.6</v>
      </c>
      <c r="C12">
        <f t="shared" si="1"/>
        <v>900</v>
      </c>
      <c r="D12" s="3">
        <f t="shared" si="0"/>
        <v>8.3394620449353959E-2</v>
      </c>
    </row>
    <row r="13" spans="1:5" x14ac:dyDescent="0.25">
      <c r="A13">
        <v>6</v>
      </c>
      <c r="B13">
        <v>0.6</v>
      </c>
      <c r="C13">
        <f>C12-B$5</f>
        <v>750</v>
      </c>
      <c r="D13" s="3">
        <f t="shared" si="0"/>
        <v>6.0613708471223063E-2</v>
      </c>
    </row>
    <row r="14" spans="1:5" x14ac:dyDescent="0.25">
      <c r="A14">
        <v>7</v>
      </c>
      <c r="B14">
        <v>0.6</v>
      </c>
      <c r="C14">
        <f t="shared" si="1"/>
        <v>600</v>
      </c>
      <c r="D14" s="3">
        <f t="shared" si="0"/>
        <v>4.1018363845142569E-2</v>
      </c>
    </row>
    <row r="15" spans="1:5" x14ac:dyDescent="0.25">
      <c r="A15">
        <v>8</v>
      </c>
      <c r="B15">
        <v>0.6</v>
      </c>
      <c r="C15">
        <f t="shared" si="1"/>
        <v>450</v>
      </c>
      <c r="D15" s="3">
        <f t="shared" si="0"/>
        <v>2.4793368997830752E-2</v>
      </c>
    </row>
    <row r="16" spans="1:5" x14ac:dyDescent="0.25">
      <c r="A16">
        <v>9</v>
      </c>
      <c r="B16">
        <v>0.6</v>
      </c>
      <c r="C16">
        <f t="shared" si="1"/>
        <v>300</v>
      </c>
      <c r="D16" s="3">
        <f t="shared" si="0"/>
        <v>1.2194832532603481E-2</v>
      </c>
    </row>
    <row r="17" spans="1:5" x14ac:dyDescent="0.25">
      <c r="A17">
        <v>10</v>
      </c>
      <c r="B17">
        <v>0.6</v>
      </c>
      <c r="C17">
        <f t="shared" si="1"/>
        <v>150</v>
      </c>
      <c r="D17" s="3">
        <f t="shared" si="0"/>
        <v>3.6255454035096792E-3</v>
      </c>
    </row>
    <row r="18" spans="1:5" x14ac:dyDescent="0.25">
      <c r="A18">
        <v>11</v>
      </c>
      <c r="D18" s="3"/>
    </row>
    <row r="19" spans="1:5" x14ac:dyDescent="0.25">
      <c r="A19">
        <v>12</v>
      </c>
      <c r="D19" s="3"/>
    </row>
    <row r="20" spans="1:5" x14ac:dyDescent="0.25">
      <c r="A20">
        <v>13</v>
      </c>
      <c r="D20" s="3"/>
    </row>
    <row r="21" spans="1:5" x14ac:dyDescent="0.25">
      <c r="A21">
        <v>14</v>
      </c>
      <c r="D21" s="3"/>
    </row>
    <row r="22" spans="1:5" x14ac:dyDescent="0.25">
      <c r="A22">
        <v>15</v>
      </c>
      <c r="D22" s="3"/>
    </row>
    <row r="23" spans="1:5" x14ac:dyDescent="0.25">
      <c r="A23">
        <v>16</v>
      </c>
      <c r="D23" s="3"/>
    </row>
    <row r="24" spans="1:5" x14ac:dyDescent="0.25">
      <c r="A24">
        <v>17</v>
      </c>
      <c r="D24" s="3"/>
    </row>
    <row r="25" spans="1:5" x14ac:dyDescent="0.25">
      <c r="A25">
        <v>18</v>
      </c>
      <c r="D25" s="3"/>
    </row>
    <row r="26" spans="1:5" x14ac:dyDescent="0.25">
      <c r="A26">
        <v>19</v>
      </c>
      <c r="D26" s="3"/>
    </row>
    <row r="27" spans="1:5" x14ac:dyDescent="0.25">
      <c r="A27">
        <v>20</v>
      </c>
      <c r="D27" s="3"/>
    </row>
    <row r="28" spans="1:5" x14ac:dyDescent="0.25">
      <c r="C28" s="1" t="s">
        <v>8</v>
      </c>
      <c r="D28" s="3">
        <f>SUM(D8:D27)</f>
        <v>0.74431707503473121</v>
      </c>
      <c r="E28" t="s">
        <v>9</v>
      </c>
    </row>
    <row r="29" spans="1:5" x14ac:dyDescent="0.25">
      <c r="A29" s="1"/>
      <c r="C29" s="1" t="s">
        <v>13</v>
      </c>
      <c r="D29" s="3">
        <f>6.107*B$4*SUM(B8:B27)*(C8/3600000)^1.75/(B$3/1000)^4.75*E5</f>
        <v>0.74432238448878352</v>
      </c>
      <c r="E29" t="s">
        <v>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2" zoomScale="190" zoomScaleNormal="190" workbookViewId="0">
      <selection activeCell="E3" sqref="E3"/>
    </sheetView>
  </sheetViews>
  <sheetFormatPr defaultRowHeight="15" x14ac:dyDescent="0.25"/>
  <cols>
    <col min="2" max="2" width="13.42578125" bestFit="1" customWidth="1"/>
    <col min="3" max="3" width="11.7109375" bestFit="1" customWidth="1"/>
    <col min="4" max="4" width="8.85546875" bestFit="1" customWidth="1"/>
    <col min="5" max="5" width="8.7109375" bestFit="1" customWidth="1"/>
    <col min="6" max="6" width="12.85546875" bestFit="1" customWidth="1"/>
  </cols>
  <sheetData>
    <row r="1" spans="1:9" x14ac:dyDescent="0.25">
      <c r="A1" t="s">
        <v>0</v>
      </c>
    </row>
    <row r="3" spans="1:9" x14ac:dyDescent="0.25">
      <c r="A3" t="s">
        <v>2</v>
      </c>
      <c r="B3">
        <v>16</v>
      </c>
      <c r="C3" t="s">
        <v>3</v>
      </c>
      <c r="D3" s="1" t="s">
        <v>11</v>
      </c>
      <c r="E3">
        <v>20</v>
      </c>
    </row>
    <row r="4" spans="1:9" x14ac:dyDescent="0.25">
      <c r="A4" s="1" t="s">
        <v>17</v>
      </c>
      <c r="B4">
        <v>1.35E-4</v>
      </c>
      <c r="C4" t="s">
        <v>16</v>
      </c>
      <c r="D4" s="1" t="s">
        <v>12</v>
      </c>
      <c r="E4">
        <v>1.75</v>
      </c>
    </row>
    <row r="5" spans="1:9" x14ac:dyDescent="0.25">
      <c r="A5" s="1" t="s">
        <v>14</v>
      </c>
      <c r="B5">
        <v>150</v>
      </c>
      <c r="C5" t="s">
        <v>15</v>
      </c>
      <c r="D5" s="1" t="s">
        <v>10</v>
      </c>
      <c r="E5" s="2">
        <f>1/(E4+1)+1/(2*E3)+SQRT(E4-1)/(6*E3^2)</f>
        <v>0.38899720755460721</v>
      </c>
      <c r="F5" s="2"/>
    </row>
    <row r="6" spans="1:9" x14ac:dyDescent="0.25">
      <c r="A6" t="s">
        <v>19</v>
      </c>
      <c r="B6" s="4">
        <v>0.02</v>
      </c>
      <c r="D6" s="1" t="s">
        <v>23</v>
      </c>
      <c r="E6">
        <v>15</v>
      </c>
      <c r="G6" t="s">
        <v>9</v>
      </c>
    </row>
    <row r="7" spans="1:9" x14ac:dyDescent="0.25">
      <c r="A7" t="s">
        <v>1</v>
      </c>
      <c r="B7" t="s">
        <v>5</v>
      </c>
      <c r="C7" t="s">
        <v>7</v>
      </c>
      <c r="D7" t="s">
        <v>6</v>
      </c>
      <c r="E7" t="s">
        <v>24</v>
      </c>
      <c r="F7" t="s">
        <v>25</v>
      </c>
      <c r="G7" t="s">
        <v>18</v>
      </c>
      <c r="H7" t="s">
        <v>20</v>
      </c>
      <c r="I7" t="s">
        <v>22</v>
      </c>
    </row>
    <row r="8" spans="1:9" x14ac:dyDescent="0.25">
      <c r="A8">
        <v>1</v>
      </c>
      <c r="B8">
        <v>0.6</v>
      </c>
      <c r="C8">
        <f>E3*B5</f>
        <v>3000</v>
      </c>
      <c r="D8" s="3">
        <f>6.107*B$4*B8*(C8/3600000)^1.75/(B$3/1000)^4.75</f>
        <v>0.68576582868586045</v>
      </c>
      <c r="E8" s="3"/>
      <c r="F8" s="3"/>
      <c r="G8">
        <f>B$6*B8</f>
        <v>1.2E-2</v>
      </c>
      <c r="H8" s="3">
        <f>D8+G8</f>
        <v>0.69776582868586046</v>
      </c>
      <c r="I8" s="3">
        <f>E6-H8</f>
        <v>14.30223417131414</v>
      </c>
    </row>
    <row r="9" spans="1:9" x14ac:dyDescent="0.25">
      <c r="A9">
        <v>2</v>
      </c>
      <c r="B9">
        <v>0.6</v>
      </c>
      <c r="C9">
        <f>C8-B$5</f>
        <v>2850</v>
      </c>
      <c r="D9" s="3">
        <f t="shared" ref="D9:D27" si="0">6.107*B$4*B9*(C9/3600000)^1.75/(B$3/1000)^4.75</f>
        <v>0.62689116603268358</v>
      </c>
      <c r="E9" s="3"/>
      <c r="F9" s="3"/>
      <c r="G9">
        <f t="shared" ref="G9:G27" si="1">B$6*B9</f>
        <v>1.2E-2</v>
      </c>
      <c r="H9" s="3">
        <f t="shared" ref="H9:H27" si="2">D9+G9</f>
        <v>0.63889116603268359</v>
      </c>
      <c r="I9" s="3">
        <f>I8-H9</f>
        <v>13.663343005281456</v>
      </c>
    </row>
    <row r="10" spans="1:9" x14ac:dyDescent="0.25">
      <c r="A10">
        <v>3</v>
      </c>
      <c r="B10">
        <v>0.6</v>
      </c>
      <c r="C10">
        <f t="shared" ref="C10:C27" si="3">C9-B$5</f>
        <v>2700</v>
      </c>
      <c r="D10" s="3">
        <f t="shared" si="0"/>
        <v>0.57029587747910238</v>
      </c>
      <c r="E10" s="3"/>
      <c r="F10" s="3"/>
      <c r="G10">
        <f t="shared" si="1"/>
        <v>1.2E-2</v>
      </c>
      <c r="H10" s="3">
        <f t="shared" si="2"/>
        <v>0.58229587747910239</v>
      </c>
      <c r="I10" s="3">
        <f t="shared" ref="I10:I28" si="4">I9-H10</f>
        <v>13.081047127802353</v>
      </c>
    </row>
    <row r="11" spans="1:9" x14ac:dyDescent="0.25">
      <c r="A11">
        <v>4</v>
      </c>
      <c r="B11">
        <v>0.6</v>
      </c>
      <c r="C11">
        <f t="shared" si="3"/>
        <v>2550</v>
      </c>
      <c r="D11" s="3">
        <f t="shared" si="0"/>
        <v>0.51601100110654785</v>
      </c>
      <c r="E11" s="3"/>
      <c r="F11" s="3"/>
      <c r="G11">
        <f t="shared" si="1"/>
        <v>1.2E-2</v>
      </c>
      <c r="H11" s="3">
        <f t="shared" si="2"/>
        <v>0.52801100110654786</v>
      </c>
      <c r="I11" s="3">
        <f t="shared" si="4"/>
        <v>12.553036126695806</v>
      </c>
    </row>
    <row r="12" spans="1:9" x14ac:dyDescent="0.25">
      <c r="A12">
        <v>5</v>
      </c>
      <c r="B12">
        <v>0.6</v>
      </c>
      <c r="C12">
        <f t="shared" si="3"/>
        <v>2400</v>
      </c>
      <c r="D12" s="3">
        <f t="shared" si="0"/>
        <v>0.46406981164923838</v>
      </c>
      <c r="E12" s="3"/>
      <c r="F12" s="3"/>
      <c r="G12">
        <f t="shared" si="1"/>
        <v>1.2E-2</v>
      </c>
      <c r="H12" s="3">
        <f t="shared" si="2"/>
        <v>0.47606981164923839</v>
      </c>
      <c r="I12" s="3">
        <f t="shared" si="4"/>
        <v>12.076966315046567</v>
      </c>
    </row>
    <row r="13" spans="1:9" x14ac:dyDescent="0.25">
      <c r="A13">
        <v>6</v>
      </c>
      <c r="B13">
        <v>0.6</v>
      </c>
      <c r="C13">
        <f>C12-B$5</f>
        <v>2250</v>
      </c>
      <c r="D13" s="3">
        <f t="shared" si="0"/>
        <v>0.4145081286250582</v>
      </c>
      <c r="E13" s="3"/>
      <c r="F13" s="3"/>
      <c r="G13">
        <f t="shared" si="1"/>
        <v>1.2E-2</v>
      </c>
      <c r="H13" s="3">
        <f t="shared" si="2"/>
        <v>0.42650812862505821</v>
      </c>
      <c r="I13" s="3">
        <f t="shared" si="4"/>
        <v>11.65045818642151</v>
      </c>
    </row>
    <row r="14" spans="1:9" x14ac:dyDescent="0.25">
      <c r="A14">
        <v>7</v>
      </c>
      <c r="B14">
        <v>0.6</v>
      </c>
      <c r="C14">
        <f t="shared" si="3"/>
        <v>2100</v>
      </c>
      <c r="D14" s="3">
        <f t="shared" si="0"/>
        <v>0.36736468984519416</v>
      </c>
      <c r="E14" s="3"/>
      <c r="F14" s="3"/>
      <c r="G14">
        <f t="shared" si="1"/>
        <v>1.2E-2</v>
      </c>
      <c r="H14" s="3">
        <f t="shared" si="2"/>
        <v>0.37936468984519417</v>
      </c>
      <c r="I14" s="3">
        <f t="shared" si="4"/>
        <v>11.271093496576315</v>
      </c>
    </row>
    <row r="15" spans="1:9" x14ac:dyDescent="0.25">
      <c r="A15">
        <v>8</v>
      </c>
      <c r="B15">
        <v>0.6</v>
      </c>
      <c r="C15">
        <f t="shared" si="3"/>
        <v>1950</v>
      </c>
      <c r="D15" s="3">
        <f t="shared" si="0"/>
        <v>0.32268160973151738</v>
      </c>
      <c r="E15" s="3"/>
      <c r="F15" s="3"/>
      <c r="G15">
        <f t="shared" si="1"/>
        <v>1.2E-2</v>
      </c>
      <c r="H15" s="3">
        <f t="shared" si="2"/>
        <v>0.33468160973151739</v>
      </c>
      <c r="I15" s="3">
        <f t="shared" si="4"/>
        <v>10.936411886844798</v>
      </c>
    </row>
    <row r="16" spans="1:9" x14ac:dyDescent="0.25">
      <c r="A16">
        <v>9</v>
      </c>
      <c r="B16">
        <v>0.6</v>
      </c>
      <c r="C16">
        <f t="shared" si="3"/>
        <v>1800</v>
      </c>
      <c r="D16" s="3">
        <f t="shared" si="0"/>
        <v>0.28050494954922339</v>
      </c>
      <c r="E16" s="3"/>
      <c r="F16" s="3"/>
      <c r="G16">
        <f t="shared" si="1"/>
        <v>1.2E-2</v>
      </c>
      <c r="H16" s="3">
        <f t="shared" si="2"/>
        <v>0.2925049495492234</v>
      </c>
      <c r="I16" s="3">
        <f t="shared" si="4"/>
        <v>10.643906937295574</v>
      </c>
    </row>
    <row r="17" spans="1:9" x14ac:dyDescent="0.25">
      <c r="A17">
        <v>10</v>
      </c>
      <c r="B17">
        <v>0.6</v>
      </c>
      <c r="C17">
        <f t="shared" si="3"/>
        <v>1650</v>
      </c>
      <c r="D17" s="3">
        <f t="shared" si="0"/>
        <v>0.24088543825342298</v>
      </c>
      <c r="E17" s="3"/>
      <c r="F17" s="3"/>
      <c r="G17">
        <f t="shared" si="1"/>
        <v>1.2E-2</v>
      </c>
      <c r="H17" s="3">
        <f t="shared" si="2"/>
        <v>0.25288543825342297</v>
      </c>
      <c r="I17" s="3">
        <f t="shared" si="4"/>
        <v>10.39102149904215</v>
      </c>
    </row>
    <row r="18" spans="1:9" x14ac:dyDescent="0.25">
      <c r="A18">
        <v>11</v>
      </c>
      <c r="B18">
        <v>0.6</v>
      </c>
      <c r="C18">
        <f t="shared" si="3"/>
        <v>1500</v>
      </c>
      <c r="D18" s="3">
        <f t="shared" si="0"/>
        <v>0.20387940067474067</v>
      </c>
      <c r="E18" s="3"/>
      <c r="F18" s="3"/>
      <c r="G18">
        <f t="shared" si="1"/>
        <v>1.2E-2</v>
      </c>
      <c r="H18" s="3">
        <f t="shared" si="2"/>
        <v>0.21587940067474068</v>
      </c>
      <c r="I18" s="3">
        <f t="shared" si="4"/>
        <v>10.175142098367409</v>
      </c>
    </row>
    <row r="19" spans="1:9" x14ac:dyDescent="0.25">
      <c r="A19">
        <v>12</v>
      </c>
      <c r="B19">
        <v>0.6</v>
      </c>
      <c r="C19">
        <f t="shared" si="3"/>
        <v>1350</v>
      </c>
      <c r="D19" s="3">
        <f t="shared" si="0"/>
        <v>0.16954997878871719</v>
      </c>
      <c r="E19" s="3"/>
      <c r="F19" s="3"/>
      <c r="G19">
        <f t="shared" si="1"/>
        <v>1.2E-2</v>
      </c>
      <c r="H19" s="3">
        <f t="shared" si="2"/>
        <v>0.1815499787887172</v>
      </c>
      <c r="I19" s="3">
        <f t="shared" si="4"/>
        <v>9.9935921195786914</v>
      </c>
    </row>
    <row r="20" spans="1:9" x14ac:dyDescent="0.25">
      <c r="A20">
        <v>13</v>
      </c>
      <c r="B20">
        <v>0.6</v>
      </c>
      <c r="C20">
        <f t="shared" si="3"/>
        <v>1200</v>
      </c>
      <c r="D20" s="3">
        <f t="shared" si="0"/>
        <v>0.13796878046781177</v>
      </c>
      <c r="E20" s="3"/>
      <c r="F20" s="3"/>
      <c r="G20">
        <f t="shared" si="1"/>
        <v>1.2E-2</v>
      </c>
      <c r="H20" s="3">
        <f t="shared" si="2"/>
        <v>0.14996878046781179</v>
      </c>
      <c r="I20" s="3">
        <f t="shared" si="4"/>
        <v>9.8436233391108789</v>
      </c>
    </row>
    <row r="21" spans="1:9" x14ac:dyDescent="0.25">
      <c r="A21">
        <v>14</v>
      </c>
      <c r="B21">
        <v>0.6</v>
      </c>
      <c r="C21">
        <f t="shared" si="3"/>
        <v>1050</v>
      </c>
      <c r="D21" s="3">
        <f t="shared" si="0"/>
        <v>0.10921817574116841</v>
      </c>
      <c r="E21" s="3"/>
      <c r="F21" s="3"/>
      <c r="G21">
        <f t="shared" si="1"/>
        <v>1.2E-2</v>
      </c>
      <c r="H21" s="3">
        <f t="shared" si="2"/>
        <v>0.1212181757411684</v>
      </c>
      <c r="I21" s="3">
        <f t="shared" si="4"/>
        <v>9.7224051633697108</v>
      </c>
    </row>
    <row r="22" spans="1:9" x14ac:dyDescent="0.25">
      <c r="A22">
        <v>15</v>
      </c>
      <c r="B22">
        <v>0.6</v>
      </c>
      <c r="C22">
        <f t="shared" si="3"/>
        <v>900</v>
      </c>
      <c r="D22" s="3">
        <f t="shared" si="0"/>
        <v>8.3394620449353959E-2</v>
      </c>
      <c r="E22" s="3"/>
      <c r="F22" s="3"/>
      <c r="G22">
        <f t="shared" si="1"/>
        <v>1.2E-2</v>
      </c>
      <c r="H22" s="3">
        <f t="shared" si="2"/>
        <v>9.5394620449353956E-2</v>
      </c>
      <c r="I22" s="3">
        <f t="shared" si="4"/>
        <v>9.6270105429203561</v>
      </c>
    </row>
    <row r="23" spans="1:9" x14ac:dyDescent="0.25">
      <c r="A23">
        <v>16</v>
      </c>
      <c r="B23">
        <v>0.6</v>
      </c>
      <c r="C23">
        <f t="shared" si="3"/>
        <v>750</v>
      </c>
      <c r="D23" s="3">
        <f t="shared" si="0"/>
        <v>6.0613708471223063E-2</v>
      </c>
      <c r="E23" s="3"/>
      <c r="F23" s="3"/>
      <c r="G23">
        <f t="shared" si="1"/>
        <v>1.2E-2</v>
      </c>
      <c r="H23" s="3">
        <f t="shared" si="2"/>
        <v>7.261370847122306E-2</v>
      </c>
      <c r="I23" s="3">
        <f t="shared" si="4"/>
        <v>9.5543968344491326</v>
      </c>
    </row>
    <row r="24" spans="1:9" x14ac:dyDescent="0.25">
      <c r="A24">
        <v>17</v>
      </c>
      <c r="B24">
        <v>0.6</v>
      </c>
      <c r="C24">
        <f t="shared" si="3"/>
        <v>600</v>
      </c>
      <c r="D24" s="3">
        <f t="shared" si="0"/>
        <v>4.1018363845142569E-2</v>
      </c>
      <c r="E24" s="3"/>
      <c r="F24" s="3"/>
      <c r="G24">
        <f t="shared" si="1"/>
        <v>1.2E-2</v>
      </c>
      <c r="H24" s="3">
        <f t="shared" si="2"/>
        <v>5.3018363845142566E-2</v>
      </c>
      <c r="I24" s="3">
        <f t="shared" si="4"/>
        <v>9.5013784706039903</v>
      </c>
    </row>
    <row r="25" spans="1:9" x14ac:dyDescent="0.25">
      <c r="A25">
        <v>18</v>
      </c>
      <c r="B25">
        <v>0.6</v>
      </c>
      <c r="C25">
        <f t="shared" si="3"/>
        <v>450</v>
      </c>
      <c r="D25" s="3">
        <f t="shared" si="0"/>
        <v>2.4793368997830752E-2</v>
      </c>
      <c r="E25" s="3"/>
      <c r="F25" s="3"/>
      <c r="G25">
        <f t="shared" si="1"/>
        <v>1.2E-2</v>
      </c>
      <c r="H25" s="3">
        <f t="shared" si="2"/>
        <v>3.6793368997830755E-2</v>
      </c>
      <c r="I25" s="3">
        <f t="shared" si="4"/>
        <v>9.4645851016061595</v>
      </c>
    </row>
    <row r="26" spans="1:9" x14ac:dyDescent="0.25">
      <c r="A26">
        <v>19</v>
      </c>
      <c r="B26">
        <v>0.6</v>
      </c>
      <c r="C26">
        <f t="shared" si="3"/>
        <v>300</v>
      </c>
      <c r="D26" s="3">
        <f t="shared" si="0"/>
        <v>1.2194832532603481E-2</v>
      </c>
      <c r="E26" s="3"/>
      <c r="F26" s="3"/>
      <c r="G26">
        <f t="shared" si="1"/>
        <v>1.2E-2</v>
      </c>
      <c r="H26" s="3">
        <f t="shared" si="2"/>
        <v>2.4194832532603482E-2</v>
      </c>
      <c r="I26" s="3">
        <f t="shared" si="4"/>
        <v>9.4403902690735553</v>
      </c>
    </row>
    <row r="27" spans="1:9" x14ac:dyDescent="0.25">
      <c r="A27">
        <v>20</v>
      </c>
      <c r="B27">
        <v>0.6</v>
      </c>
      <c r="C27">
        <f t="shared" si="3"/>
        <v>150</v>
      </c>
      <c r="D27" s="3">
        <f t="shared" si="0"/>
        <v>3.6255454035096792E-3</v>
      </c>
      <c r="E27" s="3"/>
      <c r="F27" s="3"/>
      <c r="G27">
        <f t="shared" si="1"/>
        <v>1.2E-2</v>
      </c>
      <c r="H27" s="3">
        <f t="shared" si="2"/>
        <v>1.5625545403509678E-2</v>
      </c>
      <c r="I27" s="3">
        <f t="shared" si="4"/>
        <v>9.4247647236700463</v>
      </c>
    </row>
    <row r="28" spans="1:9" x14ac:dyDescent="0.25">
      <c r="C28" s="1" t="s">
        <v>21</v>
      </c>
      <c r="D28" s="3">
        <f>SUM(D8:D27)</f>
        <v>5.3352352763299526</v>
      </c>
      <c r="E28" s="3"/>
      <c r="F28" s="3"/>
      <c r="G28" s="2">
        <f>SUM(G8:G27)</f>
        <v>0.24000000000000007</v>
      </c>
      <c r="H28" s="3">
        <f>SUM(H8:H27)</f>
        <v>5.5752352763299502</v>
      </c>
      <c r="I28" s="3">
        <f t="shared" si="4"/>
        <v>3.8495294473400961</v>
      </c>
    </row>
    <row r="29" spans="1:9" x14ac:dyDescent="0.25">
      <c r="D29" s="3"/>
      <c r="E29" s="3"/>
      <c r="F29" s="3"/>
      <c r="H29" s="3"/>
    </row>
    <row r="30" spans="1:9" x14ac:dyDescent="0.25">
      <c r="C30" s="1" t="s">
        <v>8</v>
      </c>
      <c r="D30" s="3">
        <f>SUM(D8:D28)</f>
        <v>10.670470552659905</v>
      </c>
      <c r="E30" s="3"/>
      <c r="F30" s="3"/>
      <c r="G30" t="s">
        <v>9</v>
      </c>
      <c r="H30" s="3">
        <f>SUM(D8:D17)/D30</f>
        <v>0.42069170978020737</v>
      </c>
    </row>
    <row r="31" spans="1:9" x14ac:dyDescent="0.25">
      <c r="A31" s="1"/>
      <c r="C31" s="1" t="s">
        <v>13</v>
      </c>
      <c r="D31" s="3">
        <f>6.107*B$4*SUM(B8:B27)*(C8/3600000)^1.75/(B$3/1000)^4.75*E5</f>
        <v>5.3352198479034163</v>
      </c>
      <c r="E31" s="3"/>
      <c r="F31" s="3"/>
      <c r="G31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H-W 0,5 esp</vt:lpstr>
      <vt:lpstr>H-W 1 esp</vt:lpstr>
      <vt:lpstr>Flam 0,5 esp (2)</vt:lpstr>
      <vt:lpstr>Flam 1 esp (2)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</dc:creator>
  <cp:lastModifiedBy>---</cp:lastModifiedBy>
  <dcterms:created xsi:type="dcterms:W3CDTF">2012-10-05T12:40:57Z</dcterms:created>
  <dcterms:modified xsi:type="dcterms:W3CDTF">2015-10-07T14:37:31Z</dcterms:modified>
</cp:coreProperties>
</file>